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uuji/Desktop/８ステップオンラインテンプレ原本動画/step３/"/>
    </mc:Choice>
  </mc:AlternateContent>
  <xr:revisionPtr revIDLastSave="0" documentId="13_ncr:1_{82D8AB35-FBFB-4247-9841-E89D8FBAE954}" xr6:coauthVersionLast="36" xr6:coauthVersionMax="36" xr10:uidLastSave="{00000000-0000-0000-0000-000000000000}"/>
  <bookViews>
    <workbookView xWindow="0" yWindow="500" windowWidth="28800" windowHeight="16600" tabRatio="597" xr2:uid="{00000000-000D-0000-FFFF-FFFF00000000}"/>
  </bookViews>
  <sheets>
    <sheet name="0．表紙" sheetId="17" r:id="rId1"/>
    <sheet name="1-1．基本コンセプト" sheetId="27" r:id="rId2"/>
    <sheet name="1-2．事業モデル" sheetId="18" r:id="rId3"/>
    <sheet name="1-3．店舗イメージ" sheetId="28" r:id="rId4"/>
    <sheet name="2.投資計画" sheetId="20" r:id="rId5"/>
    <sheet name="3.資金調達計画" sheetId="2" r:id="rId6"/>
    <sheet name="4.返済計画表" sheetId="22" r:id="rId7"/>
    <sheet name="5.損益計算（好調時)" sheetId="25" r:id="rId8"/>
    <sheet name="5.損益計算（平常時）" sheetId="6" r:id="rId9"/>
    <sheet name="5.損益計算（不調時)" sheetId="23" r:id="rId10"/>
    <sheet name="6.中長期計画（好調時)" sheetId="26" r:id="rId11"/>
    <sheet name="6.中長期計画（平常時）" sheetId="13" r:id="rId12"/>
    <sheet name="6.中長期計画（不調時)" sheetId="2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7" hidden="1">#REF!</definedName>
    <definedName name="_Key1" localSheetId="9" hidden="1">#REF!</definedName>
    <definedName name="_Key1" localSheetId="10" hidden="1">#REF!</definedName>
    <definedName name="_Key1" localSheetId="12" hidden="1">#REF!</definedName>
    <definedName name="_Key1" hidden="1">#REF!</definedName>
    <definedName name="_Order1" hidden="1">1</definedName>
    <definedName name="☆上記３１期の累計実績は_前期との" localSheetId="0">#REF!</definedName>
    <definedName name="☆上記３１期の累計実績は_前期との" localSheetId="1">#REF!</definedName>
    <definedName name="☆上記３１期の累計実績は_前期との" localSheetId="2">#REF!</definedName>
    <definedName name="☆上記３１期の累計実績は_前期との" localSheetId="3">#REF!</definedName>
    <definedName name="☆上記３１期の累計実績は_前期との" localSheetId="4">#REF!</definedName>
    <definedName name="☆上記３１期の累計実績は_前期との" localSheetId="7">#REF!</definedName>
    <definedName name="☆上記３１期の累計実績は_前期との" localSheetId="9">#REF!</definedName>
    <definedName name="☆上記３１期の累計実績は_前期との" localSheetId="10">#REF!</definedName>
    <definedName name="☆上記３１期の累計実績は_前期との" localSheetId="12">#REF!</definedName>
    <definedName name="☆上記３１期の累計実績は_前期との">#REF!</definedName>
    <definedName name="A1.R60_">#N/A</definedName>
    <definedName name="aa" localSheetId="0" hidden="1">{"'調理基準書一覧'!$A$1:$J$104"}</definedName>
    <definedName name="aa" localSheetId="1" hidden="1">{"'調理基準書一覧'!$A$1:$J$104"}</definedName>
    <definedName name="aa" localSheetId="2" hidden="1">{"'調理基準書一覧'!$A$1:$J$104"}</definedName>
    <definedName name="aa" localSheetId="3" hidden="1">{"'調理基準書一覧'!$A$1:$J$104"}</definedName>
    <definedName name="aa" hidden="1">{"'調理基準書一覧'!$A$1:$J$104"}</definedName>
    <definedName name="Access_Button" hidden="1">"X11ﾃﾞｰﾀ_全社売上_List"</definedName>
    <definedName name="AccessDatabase" hidden="1">"S:\モベラ\業務統括\うえむら\経理\11ﾃﾞｰﾀ.mdb"</definedName>
    <definedName name="_xlnm.Criteria" localSheetId="0">#REF!</definedName>
    <definedName name="_xlnm.Criteria" localSheetId="1">#REF!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7">#REF!</definedName>
    <definedName name="_xlnm.Criteria" localSheetId="9">#REF!</definedName>
    <definedName name="_xlnm.Criteria" localSheetId="10">#REF!</definedName>
    <definedName name="_xlnm.Criteria" localSheetId="12">#REF!</definedName>
    <definedName name="_xlnm.Criteria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7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>#REF!</definedName>
    <definedName name="HEHEH" localSheetId="0">[1]FC2!#REF!</definedName>
    <definedName name="HEHEH" localSheetId="1">[1]FC2!#REF!</definedName>
    <definedName name="HEHEH" localSheetId="2">[1]FC2!#REF!</definedName>
    <definedName name="HEHEH" localSheetId="3">[1]FC2!#REF!</definedName>
    <definedName name="HEHEH" localSheetId="4">[1]FC2!#REF!</definedName>
    <definedName name="HEHEH" localSheetId="7">[1]FC2!#REF!</definedName>
    <definedName name="HEHEH" localSheetId="9">[1]FC2!#REF!</definedName>
    <definedName name="HEHEH" localSheetId="10">[1]FC2!#REF!</definedName>
    <definedName name="HEHEH" localSheetId="12">[1]FC2!#REF!</definedName>
    <definedName name="HEHEH">[1]FC2!#REF!</definedName>
    <definedName name="HIROKI" localSheetId="0" hidden="1">'[2]5-1-2西支援　数値実績'!#REF!</definedName>
    <definedName name="HIROKI" localSheetId="1" hidden="1">'[2]5-1-2西支援　数値実績'!#REF!</definedName>
    <definedName name="HIROKI" localSheetId="2" hidden="1">'[2]5-1-2西支援　数値実績'!#REF!</definedName>
    <definedName name="HIROKI" localSheetId="3" hidden="1">'[2]5-1-2西支援　数値実績'!#REF!</definedName>
    <definedName name="HIROKI" localSheetId="4" hidden="1">'[2]5-1-2西支援　数値実績'!#REF!</definedName>
    <definedName name="HIROKI" localSheetId="7" hidden="1">'[2]5-1-2西支援　数値実績'!#REF!</definedName>
    <definedName name="HIROKI" localSheetId="9" hidden="1">'[2]5-1-2西支援　数値実績'!#REF!</definedName>
    <definedName name="HIROKI" localSheetId="10" hidden="1">'[2]5-1-2西支援　数値実績'!#REF!</definedName>
    <definedName name="HIROKI" localSheetId="12" hidden="1">'[2]5-1-2西支援　数値実績'!#REF!</definedName>
    <definedName name="HIROKI" hidden="1">'[2]5-1-2西支援　数値実績'!#REF!</definedName>
    <definedName name="HTML_CodePage" hidden="1">932</definedName>
    <definedName name="HTML_Control" localSheetId="0" hidden="1">{"'調理基準書一覧'!$A$1:$J$104"}</definedName>
    <definedName name="HTML_Control" localSheetId="1" hidden="1">{"'調理基準書一覧'!$A$1:$J$104"}</definedName>
    <definedName name="HTML_Control" localSheetId="2" hidden="1">{"'調理基準書一覧'!$A$1:$J$104"}</definedName>
    <definedName name="HTML_Control" localSheetId="3" hidden="1">{"'調理基準書一覧'!$A$1:$J$104"}</definedName>
    <definedName name="HTML_Control" hidden="1">{"'調理基準書一覧'!$A$1:$J$104"}</definedName>
    <definedName name="HTML_Description" hidden="1">""</definedName>
    <definedName name="HTML_Email" hidden="1">""</definedName>
    <definedName name="HTML_Header" hidden="1">"調理基準書一覧"</definedName>
    <definedName name="HTML_LastUpdate" hidden="1">"99/07/18"</definedName>
    <definedName name="HTML_LineAfter" hidden="1">FALSE</definedName>
    <definedName name="HTML_LineBefore" hidden="1">FALSE</definedName>
    <definedName name="HTML_Name" hidden="1">"Kazuhisa.Itoi"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"19990624ﾗｲﾌ味覚園ｷｯﾁﾝフォーマット"</definedName>
    <definedName name="jj">#N/A</definedName>
    <definedName name="jjj" localSheetId="0" hidden="1">#REF!</definedName>
    <definedName name="jjj" localSheetId="1" hidden="1">#REF!</definedName>
    <definedName name="jjj" localSheetId="2" hidden="1">#REF!</definedName>
    <definedName name="jjj" localSheetId="3" hidden="1">#REF!</definedName>
    <definedName name="jjj" localSheetId="4" hidden="1">#REF!</definedName>
    <definedName name="jjj" localSheetId="7" hidden="1">#REF!</definedName>
    <definedName name="jjj" localSheetId="9" hidden="1">#REF!</definedName>
    <definedName name="jjj" localSheetId="10" hidden="1">#REF!</definedName>
    <definedName name="jjj" localSheetId="12" hidden="1">#REF!</definedName>
    <definedName name="jjj" hidden="1">#REF!</definedName>
    <definedName name="ｋ" localSheetId="0" hidden="1">#REF!</definedName>
    <definedName name="ｋ" localSheetId="1" hidden="1">#REF!</definedName>
    <definedName name="ｋ" localSheetId="2" hidden="1">#REF!</definedName>
    <definedName name="ｋ" localSheetId="3" hidden="1">#REF!</definedName>
    <definedName name="ｋ" localSheetId="4" hidden="1">#REF!</definedName>
    <definedName name="ｋ" localSheetId="7" hidden="1">#REF!</definedName>
    <definedName name="ｋ" localSheetId="9" hidden="1">#REF!</definedName>
    <definedName name="ｋ" localSheetId="10" hidden="1">#REF!</definedName>
    <definedName name="ｋ" localSheetId="12" hidden="1">#REF!</definedName>
    <definedName name="ｋ" hidden="1">#REF!</definedName>
    <definedName name="kk">#N/A</definedName>
    <definedName name="kkk" localSheetId="0" hidden="1">#REF!</definedName>
    <definedName name="kkk" localSheetId="1" hidden="1">#REF!</definedName>
    <definedName name="kkk" localSheetId="2" hidden="1">#REF!</definedName>
    <definedName name="kkk" localSheetId="3" hidden="1">#REF!</definedName>
    <definedName name="kkk" localSheetId="4" hidden="1">#REF!</definedName>
    <definedName name="kkk" localSheetId="7" hidden="1">#REF!</definedName>
    <definedName name="kkk" localSheetId="9" hidden="1">#REF!</definedName>
    <definedName name="kkk" localSheetId="10" hidden="1">#REF!</definedName>
    <definedName name="kkk" localSheetId="12" hidden="1">#REF!</definedName>
    <definedName name="kkk" hidden="1">#REF!</definedName>
    <definedName name="_xlnm.Print_Area" localSheetId="0">'0．表紙'!$A$1:$N$60</definedName>
    <definedName name="_xlnm.Print_Area" localSheetId="1">'1-1．基本コンセプト'!$A$1:$L$65</definedName>
    <definedName name="_xlnm.Print_Area" localSheetId="2">'1-2．事業モデル'!$A$1:$L$62</definedName>
    <definedName name="_xlnm.Print_Area" localSheetId="3">'1-3．店舗イメージ'!$A$1:$L$55</definedName>
    <definedName name="_xlnm.Print_Area" localSheetId="4">'2.投資計画'!$A$1:$N$46</definedName>
    <definedName name="_xlnm.Print_Area" localSheetId="5">'3.資金調達計画'!$A$1:$G$39</definedName>
    <definedName name="_xlnm.Print_Area" localSheetId="6">'4.返済計画表'!$A$1:$G$96</definedName>
    <definedName name="_xlnm.Print_Area" localSheetId="7">'5.損益計算（好調時)'!$A$1:$O$55</definedName>
    <definedName name="_xlnm.Print_Area" localSheetId="9">'5.損益計算（不調時)'!$A$1:$O$55</definedName>
    <definedName name="_xlnm.Print_Area" localSheetId="8">'5.損益計算（平常時）'!$A$1:$O$55</definedName>
    <definedName name="_xlnm.Print_Area" localSheetId="10">'6.中長期計画（好調時)'!$A$1:$V$61</definedName>
    <definedName name="_xlnm.Print_Area" localSheetId="12">'6.中長期計画（不調時)'!$A$1:$V$61</definedName>
    <definedName name="_xlnm.Print_Area" localSheetId="11">'6.中長期計画（平常時）'!$A$1:$V$61</definedName>
    <definedName name="_xlnm.Print_Titles" localSheetId="0">[3]FC2!#REF!</definedName>
    <definedName name="_xlnm.Print_Titles" localSheetId="1">[3]FC2!#REF!</definedName>
    <definedName name="_xlnm.Print_Titles" localSheetId="2">[3]FC2!#REF!</definedName>
    <definedName name="_xlnm.Print_Titles" localSheetId="3">[3]FC2!#REF!</definedName>
    <definedName name="_xlnm.Print_Titles" localSheetId="4">[3]FC2!#REF!</definedName>
    <definedName name="_xlnm.Print_Titles" localSheetId="7">[3]FC2!#REF!</definedName>
    <definedName name="_xlnm.Print_Titles" localSheetId="9">[3]FC2!#REF!</definedName>
    <definedName name="_xlnm.Print_Titles" localSheetId="10">[3]FC2!#REF!</definedName>
    <definedName name="_xlnm.Print_Titles" localSheetId="12">[3]FC2!#REF!</definedName>
    <definedName name="_xlnm.Print_Titles">[3]FC2!#REF!</definedName>
    <definedName name="うい" localSheetId="0" hidden="1">{"'調理基準書一覧'!$A$1:$J$104"}</definedName>
    <definedName name="うい" localSheetId="1" hidden="1">{"'調理基準書一覧'!$A$1:$J$104"}</definedName>
    <definedName name="うい" localSheetId="2" hidden="1">{"'調理基準書一覧'!$A$1:$J$104"}</definedName>
    <definedName name="うい" localSheetId="3" hidden="1">{"'調理基準書一覧'!$A$1:$J$104"}</definedName>
    <definedName name="うい" hidden="1">{"'調理基準書一覧'!$A$1:$J$104"}</definedName>
    <definedName name="か" localSheetId="0" hidden="1">{"'調理基準書一覧'!$A$1:$J$104"}</definedName>
    <definedName name="か" localSheetId="1" hidden="1">{"'調理基準書一覧'!$A$1:$J$104"}</definedName>
    <definedName name="か" localSheetId="2" hidden="1">{"'調理基準書一覧'!$A$1:$J$104"}</definedName>
    <definedName name="か" localSheetId="3" hidden="1">{"'調理基準書一覧'!$A$1:$J$104"}</definedName>
    <definedName name="か" hidden="1">{"'調理基準書一覧'!$A$1:$J$104"}</definedName>
    <definedName name="たす" localSheetId="0" hidden="1">{"'調理基準書一覧'!$A$1:$J$104"}</definedName>
    <definedName name="たす" localSheetId="1" hidden="1">{"'調理基準書一覧'!$A$1:$J$104"}</definedName>
    <definedName name="たす" localSheetId="2" hidden="1">{"'調理基準書一覧'!$A$1:$J$104"}</definedName>
    <definedName name="たす" localSheetId="3" hidden="1">{"'調理基準書一覧'!$A$1:$J$104"}</definedName>
    <definedName name="たす" hidden="1">{"'調理基準書一覧'!$A$1:$J$104"}</definedName>
    <definedName name="現金差" localSheetId="0">[4]日次損益管理表!#REF!</definedName>
    <definedName name="現金差" localSheetId="2">[4]日次損益管理表!#REF!</definedName>
    <definedName name="現金差" localSheetId="3">[4]日次損益管理表!#REF!</definedName>
    <definedName name="現金差" localSheetId="4">[4]日次損益管理表!#REF!</definedName>
    <definedName name="現金差" localSheetId="7">[4]日次損益管理表!#REF!</definedName>
    <definedName name="現金差" localSheetId="9">[4]日次損益管理表!#REF!</definedName>
    <definedName name="現金差" localSheetId="10">[4]日次損益管理表!#REF!</definedName>
    <definedName name="現金差" localSheetId="12">[4]日次損益管理表!#REF!</definedName>
    <definedName name="現金差">[4]日次損益管理表!#REF!</definedName>
    <definedName name="新井分" localSheetId="0" hidden="1">[5]酒井!#REF!</definedName>
    <definedName name="新井分" localSheetId="2" hidden="1">[5]酒井!#REF!</definedName>
    <definedName name="新井分" localSheetId="3" hidden="1">[5]酒井!#REF!</definedName>
    <definedName name="新井分" localSheetId="4" hidden="1">[5]酒井!#REF!</definedName>
    <definedName name="新井分" localSheetId="7" hidden="1">[5]酒井!#REF!</definedName>
    <definedName name="新井分" localSheetId="9" hidden="1">[5]酒井!#REF!</definedName>
    <definedName name="新井分" localSheetId="10" hidden="1">[5]酒井!#REF!</definedName>
    <definedName name="新井分" localSheetId="12" hidden="1">[5]酒井!#REF!</definedName>
    <definedName name="新井分" hidden="1">[5]酒井!#REF!</definedName>
    <definedName name="店" localSheetId="0">[6]ＦＣ出店計画!#REF!</definedName>
    <definedName name="店" localSheetId="2">[6]ＦＣ出店計画!#REF!</definedName>
    <definedName name="店" localSheetId="3">[6]ＦＣ出店計画!#REF!</definedName>
    <definedName name="店" localSheetId="4">[6]ＦＣ出店計画!#REF!</definedName>
    <definedName name="店" localSheetId="7">[6]ＦＣ出店計画!#REF!</definedName>
    <definedName name="店" localSheetId="9">[6]ＦＣ出店計画!#REF!</definedName>
    <definedName name="店" localSheetId="10">[6]ＦＣ出店計画!#REF!</definedName>
    <definedName name="店" localSheetId="12">[6]ＦＣ出店計画!#REF!</definedName>
    <definedName name="店">[6]ＦＣ出店計画!#REF!</definedName>
  </definedNames>
  <calcPr calcId="181029"/>
</workbook>
</file>

<file path=xl/calcChain.xml><?xml version="1.0" encoding="utf-8"?>
<calcChain xmlns="http://schemas.openxmlformats.org/spreadsheetml/2006/main">
  <c r="Y56" i="18" l="1"/>
  <c r="U56" i="18"/>
  <c r="Q56" i="18"/>
  <c r="Y55" i="18"/>
  <c r="U55" i="18"/>
  <c r="Q55" i="18"/>
  <c r="Y54" i="18"/>
  <c r="U54" i="18"/>
  <c r="Q54" i="18"/>
  <c r="Y53" i="18"/>
  <c r="U53" i="18"/>
  <c r="Q53" i="18"/>
  <c r="Y52" i="18"/>
  <c r="U52" i="18"/>
  <c r="Q52" i="18"/>
  <c r="Y51" i="18"/>
  <c r="U51" i="18"/>
  <c r="Q51" i="18"/>
  <c r="Y50" i="18"/>
  <c r="U50" i="18"/>
  <c r="Q50" i="18"/>
  <c r="Y49" i="18"/>
  <c r="U49" i="18"/>
  <c r="Q49" i="18"/>
  <c r="Y48" i="18"/>
  <c r="U48" i="18"/>
  <c r="Q48" i="18"/>
  <c r="Y47" i="18"/>
  <c r="U47" i="18"/>
  <c r="Q47" i="18"/>
  <c r="Y46" i="18"/>
  <c r="U46" i="18"/>
  <c r="Q46" i="18"/>
  <c r="Y45" i="18"/>
  <c r="U45" i="18"/>
  <c r="Q45" i="18"/>
  <c r="Y44" i="18"/>
  <c r="U44" i="18"/>
  <c r="Q44" i="18"/>
  <c r="Y43" i="18"/>
  <c r="U43" i="18"/>
  <c r="Q43" i="18"/>
  <c r="Y42" i="18"/>
  <c r="U42" i="18"/>
  <c r="Q42" i="18"/>
  <c r="Y41" i="18"/>
  <c r="U41" i="18"/>
  <c r="Q41" i="18"/>
  <c r="Y40" i="18"/>
  <c r="U40" i="18"/>
  <c r="Q40" i="18"/>
  <c r="Y39" i="18"/>
  <c r="U39" i="18"/>
  <c r="Q39" i="18"/>
  <c r="Y38" i="18"/>
  <c r="U38" i="18"/>
  <c r="Q38" i="18"/>
  <c r="Y37" i="18"/>
  <c r="U37" i="18"/>
  <c r="Q37" i="18"/>
  <c r="Y36" i="18"/>
  <c r="U36" i="18"/>
  <c r="Q36" i="18"/>
  <c r="Y35" i="18"/>
  <c r="U35" i="18"/>
  <c r="Q35" i="18"/>
  <c r="Y34" i="18"/>
  <c r="U34" i="18"/>
  <c r="Q34" i="18"/>
  <c r="Y33" i="18"/>
  <c r="U33" i="18"/>
  <c r="Q33" i="18"/>
  <c r="Q57" i="18" s="1"/>
  <c r="AA9" i="24"/>
  <c r="AB9" i="24"/>
  <c r="AC9" i="24"/>
  <c r="AD9" i="24"/>
  <c r="AE9" i="24"/>
  <c r="AF9" i="24"/>
  <c r="AG9" i="24"/>
  <c r="AH9" i="24"/>
  <c r="AI9" i="24"/>
  <c r="AJ9" i="24"/>
  <c r="AK9" i="24"/>
  <c r="Z9" i="24"/>
  <c r="AC7" i="24"/>
  <c r="AG7" i="24"/>
  <c r="AK7" i="24"/>
  <c r="AD6" i="24"/>
  <c r="AH6" i="24"/>
  <c r="Z6" i="24"/>
  <c r="AB4" i="24"/>
  <c r="AF4" i="24"/>
  <c r="AJ4" i="24"/>
  <c r="AA9" i="13"/>
  <c r="AB9" i="13"/>
  <c r="AC9" i="13"/>
  <c r="AD9" i="13"/>
  <c r="AE9" i="13"/>
  <c r="AF9" i="13"/>
  <c r="AG9" i="13"/>
  <c r="AH9" i="13"/>
  <c r="AI9" i="13"/>
  <c r="AJ9" i="13"/>
  <c r="AK9" i="13"/>
  <c r="Z9" i="13"/>
  <c r="X7" i="13"/>
  <c r="X6" i="13"/>
  <c r="AC4" i="13"/>
  <c r="AD4" i="13"/>
  <c r="AG4" i="13"/>
  <c r="AH4" i="13"/>
  <c r="AK4" i="13"/>
  <c r="Z4" i="13"/>
  <c r="AA9" i="26"/>
  <c r="AB9" i="26"/>
  <c r="AC9" i="26"/>
  <c r="AD9" i="26"/>
  <c r="AE9" i="26"/>
  <c r="AF9" i="26"/>
  <c r="AG9" i="26"/>
  <c r="AH9" i="26"/>
  <c r="AI9" i="26"/>
  <c r="AJ9" i="26"/>
  <c r="AK9" i="26"/>
  <c r="Z9" i="26"/>
  <c r="AA8" i="26"/>
  <c r="AB8" i="26"/>
  <c r="AC8" i="26"/>
  <c r="AD8" i="26"/>
  <c r="AE8" i="26"/>
  <c r="AF8" i="26"/>
  <c r="AG8" i="26"/>
  <c r="AH8" i="26"/>
  <c r="AI8" i="26"/>
  <c r="AJ8" i="26"/>
  <c r="AK8" i="26"/>
  <c r="Z8" i="26"/>
  <c r="Z7" i="26"/>
  <c r="AA7" i="26"/>
  <c r="AB7" i="26"/>
  <c r="AC7" i="26"/>
  <c r="AD7" i="26"/>
  <c r="AE7" i="26"/>
  <c r="AF7" i="26"/>
  <c r="AG7" i="26"/>
  <c r="AH7" i="26"/>
  <c r="AI7" i="26"/>
  <c r="AJ7" i="26"/>
  <c r="AK7" i="26"/>
  <c r="AA6" i="26"/>
  <c r="AB6" i="26"/>
  <c r="AC6" i="26"/>
  <c r="AD6" i="26"/>
  <c r="AE6" i="26"/>
  <c r="AF6" i="26"/>
  <c r="AG6" i="26"/>
  <c r="AH6" i="26"/>
  <c r="AI6" i="26"/>
  <c r="AJ6" i="26"/>
  <c r="AK6" i="26"/>
  <c r="Z6" i="26"/>
  <c r="X7" i="26"/>
  <c r="X6" i="26"/>
  <c r="AA4" i="26"/>
  <c r="AB4" i="26"/>
  <c r="AC4" i="26"/>
  <c r="AD4" i="26"/>
  <c r="AE4" i="26"/>
  <c r="AF4" i="26"/>
  <c r="AG4" i="26"/>
  <c r="AH4" i="26"/>
  <c r="AI4" i="26"/>
  <c r="AJ4" i="26"/>
  <c r="AK4" i="26"/>
  <c r="Z4" i="26"/>
  <c r="N7" i="23"/>
  <c r="M7" i="23"/>
  <c r="AJ7" i="24" s="1"/>
  <c r="L7" i="23"/>
  <c r="AI7" i="24" s="1"/>
  <c r="K7" i="23"/>
  <c r="AH7" i="24" s="1"/>
  <c r="J7" i="23"/>
  <c r="I7" i="23"/>
  <c r="AF7" i="24" s="1"/>
  <c r="H7" i="23"/>
  <c r="AE7" i="24" s="1"/>
  <c r="G7" i="23"/>
  <c r="AD7" i="24" s="1"/>
  <c r="F7" i="23"/>
  <c r="E7" i="23"/>
  <c r="AB7" i="24" s="1"/>
  <c r="D7" i="23"/>
  <c r="AA7" i="24" s="1"/>
  <c r="C7" i="23"/>
  <c r="Z7" i="24" s="1"/>
  <c r="A7" i="23"/>
  <c r="X7" i="24" s="1"/>
  <c r="N6" i="23"/>
  <c r="AK6" i="24" s="1"/>
  <c r="M6" i="23"/>
  <c r="AJ6" i="24" s="1"/>
  <c r="L6" i="23"/>
  <c r="AI6" i="24" s="1"/>
  <c r="K6" i="23"/>
  <c r="J6" i="23"/>
  <c r="AG6" i="24" s="1"/>
  <c r="I6" i="23"/>
  <c r="AF6" i="24" s="1"/>
  <c r="H6" i="23"/>
  <c r="AE6" i="24" s="1"/>
  <c r="G6" i="23"/>
  <c r="F6" i="23"/>
  <c r="AC6" i="24" s="1"/>
  <c r="E6" i="23"/>
  <c r="AB6" i="24" s="1"/>
  <c r="D6" i="23"/>
  <c r="AA6" i="24" s="1"/>
  <c r="C6" i="23"/>
  <c r="A6" i="23"/>
  <c r="X6" i="24" s="1"/>
  <c r="N4" i="23"/>
  <c r="AK4" i="24" s="1"/>
  <c r="M4" i="23"/>
  <c r="L4" i="23"/>
  <c r="AI4" i="24" s="1"/>
  <c r="K4" i="23"/>
  <c r="AH4" i="24" s="1"/>
  <c r="J4" i="23"/>
  <c r="AG4" i="24" s="1"/>
  <c r="I4" i="23"/>
  <c r="H4" i="23"/>
  <c r="AE4" i="24" s="1"/>
  <c r="G4" i="23"/>
  <c r="AD4" i="24" s="1"/>
  <c r="F4" i="23"/>
  <c r="AC4" i="24" s="1"/>
  <c r="E4" i="23"/>
  <c r="D4" i="23"/>
  <c r="AA4" i="24" s="1"/>
  <c r="C4" i="23"/>
  <c r="Z4" i="24" s="1"/>
  <c r="A7" i="6"/>
  <c r="A6" i="6"/>
  <c r="D8" i="6"/>
  <c r="AA8" i="13" s="1"/>
  <c r="E8" i="6"/>
  <c r="AB8" i="13" s="1"/>
  <c r="F8" i="6"/>
  <c r="AC8" i="13" s="1"/>
  <c r="G8" i="6"/>
  <c r="AD8" i="13" s="1"/>
  <c r="H8" i="6"/>
  <c r="AE8" i="13" s="1"/>
  <c r="I8" i="6"/>
  <c r="AF8" i="13" s="1"/>
  <c r="J8" i="6"/>
  <c r="AG8" i="13" s="1"/>
  <c r="K8" i="6"/>
  <c r="AH8" i="13" s="1"/>
  <c r="L8" i="6"/>
  <c r="L8" i="23" s="1"/>
  <c r="AI8" i="24" s="1"/>
  <c r="M8" i="6"/>
  <c r="AJ8" i="13" s="1"/>
  <c r="N8" i="6"/>
  <c r="AK8" i="13" s="1"/>
  <c r="C8" i="6"/>
  <c r="Z8" i="13" s="1"/>
  <c r="C7" i="6"/>
  <c r="Z7" i="13" s="1"/>
  <c r="D7" i="6"/>
  <c r="AA7" i="13" s="1"/>
  <c r="E7" i="6"/>
  <c r="AB7" i="13" s="1"/>
  <c r="F7" i="6"/>
  <c r="AC7" i="13" s="1"/>
  <c r="G7" i="6"/>
  <c r="AD7" i="13" s="1"/>
  <c r="H7" i="6"/>
  <c r="AE7" i="13" s="1"/>
  <c r="I7" i="6"/>
  <c r="AF7" i="13" s="1"/>
  <c r="J7" i="6"/>
  <c r="AG7" i="13" s="1"/>
  <c r="K7" i="6"/>
  <c r="AH7" i="13" s="1"/>
  <c r="L7" i="6"/>
  <c r="AI7" i="13" s="1"/>
  <c r="M7" i="6"/>
  <c r="AJ7" i="13" s="1"/>
  <c r="N7" i="6"/>
  <c r="AK7" i="13" s="1"/>
  <c r="D6" i="6"/>
  <c r="AA6" i="13" s="1"/>
  <c r="E6" i="6"/>
  <c r="AB6" i="13" s="1"/>
  <c r="F6" i="6"/>
  <c r="AC6" i="13" s="1"/>
  <c r="G6" i="6"/>
  <c r="AD6" i="13" s="1"/>
  <c r="H6" i="6"/>
  <c r="AE6" i="13" s="1"/>
  <c r="I6" i="6"/>
  <c r="AF6" i="13" s="1"/>
  <c r="J6" i="6"/>
  <c r="AG6" i="13" s="1"/>
  <c r="K6" i="6"/>
  <c r="AH6" i="13" s="1"/>
  <c r="L6" i="6"/>
  <c r="AI6" i="13" s="1"/>
  <c r="M6" i="6"/>
  <c r="AJ6" i="13" s="1"/>
  <c r="N6" i="6"/>
  <c r="AK6" i="13" s="1"/>
  <c r="C6" i="6"/>
  <c r="Z6" i="13" s="1"/>
  <c r="D4" i="6"/>
  <c r="AA4" i="13" s="1"/>
  <c r="E4" i="6"/>
  <c r="AB4" i="13" s="1"/>
  <c r="F4" i="6"/>
  <c r="G4" i="6"/>
  <c r="H4" i="6"/>
  <c r="AE4" i="13" s="1"/>
  <c r="I4" i="6"/>
  <c r="AF4" i="13" s="1"/>
  <c r="J4" i="6"/>
  <c r="K4" i="6"/>
  <c r="L4" i="6"/>
  <c r="AI4" i="13" s="1"/>
  <c r="M4" i="6"/>
  <c r="AJ4" i="13" s="1"/>
  <c r="N4" i="6"/>
  <c r="C4" i="6"/>
  <c r="C9" i="22"/>
  <c r="C6" i="22"/>
  <c r="I8" i="23" l="1"/>
  <c r="AF8" i="24" s="1"/>
  <c r="E8" i="23"/>
  <c r="AB8" i="24" s="1"/>
  <c r="H8" i="23"/>
  <c r="AE8" i="24" s="1"/>
  <c r="D8" i="23"/>
  <c r="AA8" i="24" s="1"/>
  <c r="AI8" i="13"/>
  <c r="U57" i="18"/>
  <c r="C8" i="23"/>
  <c r="Z8" i="24" s="1"/>
  <c r="K8" i="23"/>
  <c r="AH8" i="24" s="1"/>
  <c r="G8" i="23"/>
  <c r="AD8" i="24" s="1"/>
  <c r="Y57" i="18"/>
  <c r="M8" i="23"/>
  <c r="AJ8" i="24" s="1"/>
  <c r="N8" i="23"/>
  <c r="AK8" i="24" s="1"/>
  <c r="J8" i="23"/>
  <c r="AG8" i="24" s="1"/>
  <c r="F8" i="23"/>
  <c r="AC8" i="24" s="1"/>
  <c r="L55" i="17"/>
  <c r="O59" i="18" l="1"/>
  <c r="V5" i="25"/>
  <c r="W5" i="25" s="1"/>
  <c r="V6" i="25"/>
  <c r="W6" i="25" s="1"/>
  <c r="V7" i="25"/>
  <c r="W7" i="25" s="1"/>
  <c r="V8" i="25"/>
  <c r="W8" i="25" s="1"/>
  <c r="V9" i="25"/>
  <c r="W9" i="25" s="1"/>
  <c r="V10" i="25"/>
  <c r="W10" i="25" s="1"/>
  <c r="V11" i="25"/>
  <c r="W11" i="25" s="1"/>
  <c r="V12" i="25"/>
  <c r="W12" i="25" s="1"/>
  <c r="V13" i="25"/>
  <c r="W13" i="25" s="1"/>
  <c r="V14" i="25"/>
  <c r="W14" i="25" s="1"/>
  <c r="V15" i="25"/>
  <c r="W15" i="25" s="1"/>
  <c r="V4" i="25"/>
  <c r="W4" i="25" s="1"/>
  <c r="C18" i="23"/>
  <c r="D18" i="23"/>
  <c r="E18" i="23"/>
  <c r="F18" i="23"/>
  <c r="G18" i="23"/>
  <c r="H18" i="23"/>
  <c r="I18" i="23"/>
  <c r="J18" i="23"/>
  <c r="K18" i="23"/>
  <c r="L18" i="23"/>
  <c r="M18" i="23"/>
  <c r="N18" i="23"/>
  <c r="T11" i="25" l="1"/>
  <c r="T14" i="25"/>
  <c r="T10" i="25"/>
  <c r="T6" i="25"/>
  <c r="T4" i="25"/>
  <c r="T12" i="25"/>
  <c r="T8" i="25"/>
  <c r="T15" i="25"/>
  <c r="T7" i="25"/>
  <c r="T13" i="25"/>
  <c r="T9" i="25"/>
  <c r="T5" i="25"/>
  <c r="AL7" i="24"/>
  <c r="AL6" i="24"/>
  <c r="AL7" i="13"/>
  <c r="AL6" i="13"/>
  <c r="AL7" i="26"/>
  <c r="AL6" i="26"/>
  <c r="I17" i="18"/>
  <c r="D17" i="18" l="1"/>
  <c r="H16" i="18"/>
  <c r="K16" i="18" s="1"/>
  <c r="C16" i="18"/>
  <c r="F16" i="18" s="1"/>
  <c r="H15" i="18"/>
  <c r="K15" i="18" s="1"/>
  <c r="C15" i="18"/>
  <c r="F15" i="18" s="1"/>
  <c r="H14" i="18"/>
  <c r="K14" i="18" s="1"/>
  <c r="C14" i="18"/>
  <c r="F14" i="18" s="1"/>
  <c r="H13" i="18"/>
  <c r="K13" i="18" s="1"/>
  <c r="C13" i="18"/>
  <c r="F13" i="18" s="1"/>
  <c r="H12" i="18"/>
  <c r="K12" i="18" s="1"/>
  <c r="C12" i="18"/>
  <c r="F12" i="18" s="1"/>
  <c r="F17" i="18" l="1"/>
  <c r="K17" i="18"/>
  <c r="AH10" i="24" l="1"/>
  <c r="AH5" i="24" s="1"/>
  <c r="AD10" i="24"/>
  <c r="AD5" i="24" s="1"/>
  <c r="Z10" i="24"/>
  <c r="Z5" i="24" s="1"/>
  <c r="AH10" i="13"/>
  <c r="AH5" i="13" s="1"/>
  <c r="AD10" i="13"/>
  <c r="AD5" i="13" s="1"/>
  <c r="Z10" i="13"/>
  <c r="Z5" i="13" s="1"/>
  <c r="AK10" i="26"/>
  <c r="AK5" i="26" s="1"/>
  <c r="AG10" i="26"/>
  <c r="AG5" i="26" s="1"/>
  <c r="AC10" i="26"/>
  <c r="AC5" i="26" s="1"/>
  <c r="AJ10" i="24"/>
  <c r="AJ5" i="24" s="1"/>
  <c r="AF10" i="13"/>
  <c r="AF5" i="13" s="1"/>
  <c r="AE10" i="26"/>
  <c r="AE5" i="26" s="1"/>
  <c r="AG10" i="24"/>
  <c r="AG5" i="24" s="1"/>
  <c r="AC10" i="24"/>
  <c r="AC5" i="24" s="1"/>
  <c r="AK10" i="13"/>
  <c r="AK5" i="13" s="1"/>
  <c r="AC10" i="13"/>
  <c r="AC5" i="13" s="1"/>
  <c r="AJ10" i="26"/>
  <c r="AJ5" i="26" s="1"/>
  <c r="AB10" i="26"/>
  <c r="AB5" i="26" s="1"/>
  <c r="AI10" i="24"/>
  <c r="AI5" i="24" s="1"/>
  <c r="AE10" i="24"/>
  <c r="AE5" i="24" s="1"/>
  <c r="AA10" i="24"/>
  <c r="AA5" i="24" s="1"/>
  <c r="AI10" i="13"/>
  <c r="AI5" i="13" s="1"/>
  <c r="AE10" i="13"/>
  <c r="AE5" i="13" s="1"/>
  <c r="AA10" i="13"/>
  <c r="AA5" i="13" s="1"/>
  <c r="AH10" i="26"/>
  <c r="AH5" i="26" s="1"/>
  <c r="AD10" i="26"/>
  <c r="AD5" i="26" s="1"/>
  <c r="Z10" i="26"/>
  <c r="Z5" i="26" s="1"/>
  <c r="AF10" i="24"/>
  <c r="AF5" i="24" s="1"/>
  <c r="AB10" i="24"/>
  <c r="AB5" i="24" s="1"/>
  <c r="AJ10" i="13"/>
  <c r="AJ5" i="13" s="1"/>
  <c r="AB10" i="13"/>
  <c r="AB5" i="13" s="1"/>
  <c r="AI10" i="26"/>
  <c r="AI5" i="26" s="1"/>
  <c r="AA10" i="26"/>
  <c r="AA5" i="26" s="1"/>
  <c r="AK10" i="24"/>
  <c r="AK5" i="24" s="1"/>
  <c r="AG10" i="13"/>
  <c r="AG5" i="13" s="1"/>
  <c r="AF10" i="26"/>
  <c r="AF5" i="26" s="1"/>
  <c r="K20" i="18"/>
  <c r="N10" i="23"/>
  <c r="E24" i="18" l="1"/>
  <c r="AL12" i="24"/>
  <c r="AL10" i="24"/>
  <c r="AL5" i="24" s="1"/>
  <c r="AL12" i="13"/>
  <c r="AL10" i="13"/>
  <c r="AL5" i="13" s="1"/>
  <c r="AL12" i="26"/>
  <c r="AL10" i="26"/>
  <c r="AL5" i="26" s="1"/>
  <c r="E25" i="18"/>
  <c r="E28" i="18" s="1"/>
  <c r="F33" i="18" l="1"/>
  <c r="E40" i="18"/>
  <c r="E42" i="18"/>
  <c r="E41" i="18"/>
  <c r="E26" i="18"/>
  <c r="F31" i="18"/>
  <c r="F32" i="18"/>
  <c r="E12" i="24"/>
  <c r="Q12" i="24"/>
  <c r="M12" i="24"/>
  <c r="I12" i="24"/>
  <c r="G12" i="24"/>
  <c r="S12" i="24"/>
  <c r="O12" i="24"/>
  <c r="K12" i="24"/>
  <c r="U12" i="24"/>
  <c r="Q12" i="13"/>
  <c r="M12" i="13"/>
  <c r="K12" i="13"/>
  <c r="G12" i="13"/>
  <c r="U12" i="13"/>
  <c r="I12" i="13"/>
  <c r="E12" i="13"/>
  <c r="S12" i="13"/>
  <c r="O12" i="13"/>
  <c r="K12" i="26"/>
  <c r="O12" i="26"/>
  <c r="G12" i="26"/>
  <c r="M12" i="26"/>
  <c r="S12" i="26"/>
  <c r="E12" i="26"/>
  <c r="Q12" i="26"/>
  <c r="U12" i="26"/>
  <c r="I12" i="26"/>
  <c r="C6" i="20"/>
  <c r="D5" i="2" s="1"/>
  <c r="O6" i="6"/>
  <c r="O7" i="6"/>
  <c r="O7" i="23"/>
  <c r="O6" i="23"/>
  <c r="O7" i="25"/>
  <c r="O6" i="25"/>
  <c r="U49" i="26"/>
  <c r="S49" i="26"/>
  <c r="Q49" i="26"/>
  <c r="O49" i="26"/>
  <c r="M49" i="26"/>
  <c r="K49" i="26"/>
  <c r="I49" i="26"/>
  <c r="G49" i="26"/>
  <c r="E49" i="26"/>
  <c r="N40" i="25"/>
  <c r="M40" i="25"/>
  <c r="L40" i="25"/>
  <c r="K40" i="25"/>
  <c r="J40" i="25"/>
  <c r="I40" i="25"/>
  <c r="H40" i="25"/>
  <c r="G40" i="25"/>
  <c r="F40" i="25"/>
  <c r="E40" i="25"/>
  <c r="D40" i="25"/>
  <c r="C40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U49" i="24"/>
  <c r="S49" i="24"/>
  <c r="Q49" i="24"/>
  <c r="O49" i="24"/>
  <c r="M49" i="24"/>
  <c r="K49" i="24"/>
  <c r="I49" i="24"/>
  <c r="G49" i="24"/>
  <c r="E49" i="24"/>
  <c r="N40" i="23"/>
  <c r="M40" i="23"/>
  <c r="L40" i="23"/>
  <c r="K40" i="23"/>
  <c r="J40" i="23"/>
  <c r="I40" i="23"/>
  <c r="H40" i="23"/>
  <c r="G40" i="23"/>
  <c r="F40" i="23"/>
  <c r="E40" i="23"/>
  <c r="D40" i="23"/>
  <c r="C40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C19" i="20"/>
  <c r="D7" i="2" s="1"/>
  <c r="U49" i="13"/>
  <c r="S49" i="13"/>
  <c r="Q49" i="13"/>
  <c r="O49" i="13"/>
  <c r="M49" i="13"/>
  <c r="K49" i="13"/>
  <c r="I49" i="13"/>
  <c r="G49" i="13"/>
  <c r="E49" i="13"/>
  <c r="Y42" i="20"/>
  <c r="X42" i="20"/>
  <c r="W42" i="20"/>
  <c r="V42" i="20"/>
  <c r="U42" i="20"/>
  <c r="T42" i="20"/>
  <c r="S42" i="20"/>
  <c r="R42" i="20"/>
  <c r="Q42" i="20"/>
  <c r="Y41" i="20"/>
  <c r="X41" i="20"/>
  <c r="W41" i="20"/>
  <c r="V41" i="20"/>
  <c r="U41" i="20"/>
  <c r="T41" i="20"/>
  <c r="S41" i="20"/>
  <c r="R41" i="20"/>
  <c r="Q41" i="20"/>
  <c r="Y40" i="20"/>
  <c r="X40" i="20"/>
  <c r="W40" i="20"/>
  <c r="V40" i="20"/>
  <c r="U40" i="20"/>
  <c r="T40" i="20"/>
  <c r="S40" i="20"/>
  <c r="R40" i="20"/>
  <c r="Q40" i="20"/>
  <c r="Y39" i="20"/>
  <c r="X39" i="20"/>
  <c r="W39" i="20"/>
  <c r="V39" i="20"/>
  <c r="U39" i="20"/>
  <c r="T39" i="20"/>
  <c r="S39" i="20"/>
  <c r="R39" i="20"/>
  <c r="Q39" i="20"/>
  <c r="Y38" i="20"/>
  <c r="X38" i="20"/>
  <c r="W38" i="20"/>
  <c r="V38" i="20"/>
  <c r="U38" i="20"/>
  <c r="T38" i="20"/>
  <c r="S38" i="20"/>
  <c r="R38" i="20"/>
  <c r="Q38" i="20"/>
  <c r="Y37" i="20"/>
  <c r="X37" i="20"/>
  <c r="W37" i="20"/>
  <c r="V37" i="20"/>
  <c r="U37" i="20"/>
  <c r="T37" i="20"/>
  <c r="S37" i="20"/>
  <c r="R37" i="20"/>
  <c r="Q37" i="20"/>
  <c r="Y36" i="20"/>
  <c r="X36" i="20"/>
  <c r="W36" i="20"/>
  <c r="V36" i="20"/>
  <c r="U36" i="20"/>
  <c r="T36" i="20"/>
  <c r="S36" i="20"/>
  <c r="R36" i="20"/>
  <c r="Q36" i="20"/>
  <c r="Y35" i="20"/>
  <c r="X35" i="20"/>
  <c r="W35" i="20"/>
  <c r="V35" i="20"/>
  <c r="U35" i="20"/>
  <c r="T35" i="20"/>
  <c r="S35" i="20"/>
  <c r="R35" i="20"/>
  <c r="Q35" i="20"/>
  <c r="Y34" i="20"/>
  <c r="X34" i="20"/>
  <c r="W34" i="20"/>
  <c r="V34" i="20"/>
  <c r="U34" i="20"/>
  <c r="T34" i="20"/>
  <c r="S34" i="20"/>
  <c r="R34" i="20"/>
  <c r="Q34" i="20"/>
  <c r="Y33" i="20"/>
  <c r="X33" i="20"/>
  <c r="W33" i="20"/>
  <c r="V33" i="20"/>
  <c r="U33" i="20"/>
  <c r="T33" i="20"/>
  <c r="S33" i="20"/>
  <c r="R33" i="20"/>
  <c r="Q33" i="20"/>
  <c r="Y32" i="20"/>
  <c r="X32" i="20"/>
  <c r="W32" i="20"/>
  <c r="V32" i="20"/>
  <c r="U32" i="20"/>
  <c r="T32" i="20"/>
  <c r="S32" i="20"/>
  <c r="R32" i="20"/>
  <c r="Q32" i="20"/>
  <c r="Y31" i="20"/>
  <c r="X31" i="20"/>
  <c r="W31" i="20"/>
  <c r="V31" i="20"/>
  <c r="U31" i="20"/>
  <c r="T31" i="20"/>
  <c r="S31" i="20"/>
  <c r="R31" i="20"/>
  <c r="Q31" i="20"/>
  <c r="Y28" i="20"/>
  <c r="X28" i="20"/>
  <c r="W28" i="20"/>
  <c r="V28" i="20"/>
  <c r="U28" i="20"/>
  <c r="Y27" i="20"/>
  <c r="X27" i="20"/>
  <c r="W27" i="20"/>
  <c r="Y26" i="20"/>
  <c r="X26" i="20"/>
  <c r="W26" i="20"/>
  <c r="Y25" i="20"/>
  <c r="X25" i="20"/>
  <c r="W25" i="20"/>
  <c r="Y24" i="20"/>
  <c r="X24" i="20"/>
  <c r="W24" i="20"/>
  <c r="Y23" i="20"/>
  <c r="X23" i="20"/>
  <c r="W23" i="20"/>
  <c r="Y22" i="20"/>
  <c r="X22" i="20"/>
  <c r="W22" i="20"/>
  <c r="V22" i="20"/>
  <c r="U22" i="20"/>
  <c r="Y21" i="20"/>
  <c r="X21" i="20"/>
  <c r="W21" i="20"/>
  <c r="Y20" i="20"/>
  <c r="X20" i="20"/>
  <c r="W20" i="20"/>
  <c r="Y17" i="20"/>
  <c r="X17" i="20"/>
  <c r="W17" i="20"/>
  <c r="V17" i="20"/>
  <c r="U17" i="20"/>
  <c r="Y16" i="20"/>
  <c r="X16" i="20"/>
  <c r="W16" i="20"/>
  <c r="V16" i="20"/>
  <c r="U16" i="20"/>
  <c r="Y15" i="20"/>
  <c r="X15" i="20"/>
  <c r="W15" i="20"/>
  <c r="V15" i="20"/>
  <c r="U15" i="20"/>
  <c r="Y14" i="20"/>
  <c r="X14" i="20"/>
  <c r="W14" i="20"/>
  <c r="V14" i="20"/>
  <c r="U14" i="20"/>
  <c r="Y11" i="20"/>
  <c r="X11" i="20"/>
  <c r="W11" i="20"/>
  <c r="V11" i="20"/>
  <c r="U11" i="20"/>
  <c r="T11" i="20"/>
  <c r="S11" i="20"/>
  <c r="R11" i="20"/>
  <c r="Q11" i="20"/>
  <c r="Y10" i="20"/>
  <c r="X10" i="20"/>
  <c r="W10" i="20"/>
  <c r="V10" i="20"/>
  <c r="U10" i="20"/>
  <c r="Y9" i="20"/>
  <c r="X9" i="20"/>
  <c r="W9" i="20"/>
  <c r="V9" i="20"/>
  <c r="U9" i="20"/>
  <c r="T9" i="20"/>
  <c r="S9" i="20"/>
  <c r="R9" i="20"/>
  <c r="Q9" i="20"/>
  <c r="Y8" i="20"/>
  <c r="X8" i="20"/>
  <c r="W8" i="20"/>
  <c r="V8" i="20"/>
  <c r="U8" i="20"/>
  <c r="Y7" i="20"/>
  <c r="X7" i="20"/>
  <c r="W7" i="20"/>
  <c r="V7" i="20"/>
  <c r="U7" i="20"/>
  <c r="L30" i="20"/>
  <c r="C13" i="22"/>
  <c r="J13" i="22"/>
  <c r="K13" i="22"/>
  <c r="C14" i="22"/>
  <c r="J14" i="22"/>
  <c r="K14" i="22"/>
  <c r="C15" i="22"/>
  <c r="J15" i="22"/>
  <c r="K15" i="22"/>
  <c r="C16" i="22"/>
  <c r="J16" i="22"/>
  <c r="K16" i="22"/>
  <c r="C17" i="22"/>
  <c r="J17" i="22"/>
  <c r="K17" i="22"/>
  <c r="C18" i="22"/>
  <c r="J18" i="22"/>
  <c r="K18" i="22"/>
  <c r="J19" i="22"/>
  <c r="K19" i="22"/>
  <c r="J20" i="22"/>
  <c r="K20" i="22"/>
  <c r="J21" i="22"/>
  <c r="K21" i="22"/>
  <c r="J22" i="22"/>
  <c r="K22" i="22"/>
  <c r="J23" i="22"/>
  <c r="K23" i="22"/>
  <c r="J24" i="22"/>
  <c r="K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K73" i="22"/>
  <c r="L73" i="22"/>
  <c r="J74" i="22"/>
  <c r="K74" i="22"/>
  <c r="L74" i="22"/>
  <c r="J75" i="22"/>
  <c r="K75" i="22"/>
  <c r="L75" i="22"/>
  <c r="J76" i="22"/>
  <c r="K76" i="22"/>
  <c r="L76" i="22"/>
  <c r="J77" i="22"/>
  <c r="K77" i="22"/>
  <c r="L77" i="22"/>
  <c r="J78" i="22"/>
  <c r="K78" i="22"/>
  <c r="L78" i="22"/>
  <c r="J79" i="22"/>
  <c r="K79" i="22"/>
  <c r="L79" i="22"/>
  <c r="J80" i="22"/>
  <c r="K80" i="22"/>
  <c r="L80" i="22"/>
  <c r="J81" i="22"/>
  <c r="K81" i="22"/>
  <c r="L81" i="22"/>
  <c r="J82" i="22"/>
  <c r="K82" i="22"/>
  <c r="L82" i="22"/>
  <c r="J83" i="22"/>
  <c r="K83" i="22"/>
  <c r="L83" i="22"/>
  <c r="J84" i="22"/>
  <c r="K84" i="22"/>
  <c r="L84" i="22"/>
  <c r="J85" i="22"/>
  <c r="K85" i="22"/>
  <c r="L85" i="22"/>
  <c r="J86" i="22"/>
  <c r="K86" i="22"/>
  <c r="L86" i="22"/>
  <c r="J87" i="22"/>
  <c r="K87" i="22"/>
  <c r="L87" i="22"/>
  <c r="J88" i="22"/>
  <c r="K88" i="22"/>
  <c r="L88" i="22"/>
  <c r="J89" i="22"/>
  <c r="K89" i="22"/>
  <c r="L89" i="22"/>
  <c r="J90" i="22"/>
  <c r="K90" i="22"/>
  <c r="L90" i="22"/>
  <c r="J91" i="22"/>
  <c r="K91" i="22"/>
  <c r="L91" i="22"/>
  <c r="J92" i="22"/>
  <c r="K92" i="22"/>
  <c r="L92" i="22"/>
  <c r="J93" i="22"/>
  <c r="K93" i="22"/>
  <c r="L93" i="22"/>
  <c r="J94" i="22"/>
  <c r="K94" i="22"/>
  <c r="L94" i="22"/>
  <c r="J95" i="22"/>
  <c r="K95" i="22"/>
  <c r="L95" i="22"/>
  <c r="J96" i="22"/>
  <c r="K96" i="22"/>
  <c r="L96" i="22"/>
  <c r="C97" i="22"/>
  <c r="Q97" i="22" s="1"/>
  <c r="D97" i="22"/>
  <c r="E97" i="22"/>
  <c r="J97" i="22"/>
  <c r="K97" i="22"/>
  <c r="L97" i="22"/>
  <c r="C98" i="22"/>
  <c r="D98" i="22"/>
  <c r="E98" i="22"/>
  <c r="S98" i="22" s="1"/>
  <c r="J98" i="22"/>
  <c r="K98" i="22"/>
  <c r="L98" i="22"/>
  <c r="C99" i="22"/>
  <c r="Q99" i="22" s="1"/>
  <c r="D99" i="22"/>
  <c r="E99" i="22"/>
  <c r="J99" i="22"/>
  <c r="K99" i="22"/>
  <c r="L99" i="22"/>
  <c r="C100" i="22"/>
  <c r="D100" i="22"/>
  <c r="E100" i="22"/>
  <c r="S100" i="22" s="1"/>
  <c r="J100" i="22"/>
  <c r="K100" i="22"/>
  <c r="L100" i="22"/>
  <c r="C101" i="22"/>
  <c r="Q101" i="22" s="1"/>
  <c r="D101" i="22"/>
  <c r="E101" i="22"/>
  <c r="J101" i="22"/>
  <c r="K101" i="22"/>
  <c r="L101" i="22"/>
  <c r="C102" i="22"/>
  <c r="D102" i="22"/>
  <c r="E102" i="22"/>
  <c r="S102" i="22" s="1"/>
  <c r="J102" i="22"/>
  <c r="K102" i="22"/>
  <c r="L102" i="22"/>
  <c r="C103" i="22"/>
  <c r="Q103" i="22" s="1"/>
  <c r="D103" i="22"/>
  <c r="E103" i="22"/>
  <c r="J103" i="22"/>
  <c r="K103" i="22"/>
  <c r="L103" i="22"/>
  <c r="C104" i="22"/>
  <c r="D104" i="22"/>
  <c r="E104" i="22"/>
  <c r="S104" i="22" s="1"/>
  <c r="J104" i="22"/>
  <c r="K104" i="22"/>
  <c r="L104" i="22"/>
  <c r="C105" i="22"/>
  <c r="Q105" i="22" s="1"/>
  <c r="D105" i="22"/>
  <c r="E105" i="22"/>
  <c r="J105" i="22"/>
  <c r="K105" i="22"/>
  <c r="L105" i="22"/>
  <c r="C106" i="22"/>
  <c r="D106" i="22"/>
  <c r="E106" i="22"/>
  <c r="S106" i="22" s="1"/>
  <c r="J106" i="22"/>
  <c r="K106" i="22"/>
  <c r="L106" i="22"/>
  <c r="C107" i="22"/>
  <c r="Q107" i="22" s="1"/>
  <c r="D107" i="22"/>
  <c r="E107" i="22"/>
  <c r="J107" i="22"/>
  <c r="K107" i="22"/>
  <c r="L107" i="22"/>
  <c r="C108" i="22"/>
  <c r="D108" i="22"/>
  <c r="E108" i="22"/>
  <c r="S108" i="22" s="1"/>
  <c r="J108" i="22"/>
  <c r="K108" i="22"/>
  <c r="L108" i="22"/>
  <c r="C109" i="22"/>
  <c r="Q109" i="22" s="1"/>
  <c r="D109" i="22"/>
  <c r="E109" i="22"/>
  <c r="J109" i="22"/>
  <c r="K109" i="22"/>
  <c r="L109" i="22"/>
  <c r="C110" i="22"/>
  <c r="D110" i="22"/>
  <c r="E110" i="22"/>
  <c r="S110" i="22" s="1"/>
  <c r="J110" i="22"/>
  <c r="K110" i="22"/>
  <c r="L110" i="22"/>
  <c r="C111" i="22"/>
  <c r="Q111" i="22" s="1"/>
  <c r="D111" i="22"/>
  <c r="E111" i="22"/>
  <c r="J111" i="22"/>
  <c r="K111" i="22"/>
  <c r="L111" i="22"/>
  <c r="C112" i="22"/>
  <c r="D112" i="22"/>
  <c r="E112" i="22"/>
  <c r="S112" i="22" s="1"/>
  <c r="J112" i="22"/>
  <c r="K112" i="22"/>
  <c r="L112" i="22"/>
  <c r="C113" i="22"/>
  <c r="Q113" i="22" s="1"/>
  <c r="D113" i="22"/>
  <c r="E113" i="22"/>
  <c r="J113" i="22"/>
  <c r="K113" i="22"/>
  <c r="L113" i="22"/>
  <c r="C114" i="22"/>
  <c r="D114" i="22"/>
  <c r="E114" i="22"/>
  <c r="S114" i="22" s="1"/>
  <c r="J114" i="22"/>
  <c r="K114" i="22"/>
  <c r="L114" i="22"/>
  <c r="C115" i="22"/>
  <c r="Q115" i="22" s="1"/>
  <c r="D115" i="22"/>
  <c r="E115" i="22"/>
  <c r="J115" i="22"/>
  <c r="K115" i="22"/>
  <c r="L115" i="22"/>
  <c r="C116" i="22"/>
  <c r="D116" i="22"/>
  <c r="E116" i="22"/>
  <c r="S116" i="22" s="1"/>
  <c r="J116" i="22"/>
  <c r="K116" i="22"/>
  <c r="L116" i="22"/>
  <c r="C117" i="22"/>
  <c r="Q117" i="22" s="1"/>
  <c r="D117" i="22"/>
  <c r="E117" i="22"/>
  <c r="J117" i="22"/>
  <c r="K117" i="22"/>
  <c r="L117" i="22"/>
  <c r="C118" i="22"/>
  <c r="Q118" i="22" s="1"/>
  <c r="D118" i="22"/>
  <c r="E118" i="22"/>
  <c r="S118" i="22" s="1"/>
  <c r="J118" i="22"/>
  <c r="K118" i="22"/>
  <c r="L118" i="22"/>
  <c r="C119" i="22"/>
  <c r="Q119" i="22" s="1"/>
  <c r="D119" i="22"/>
  <c r="E119" i="22"/>
  <c r="S119" i="22" s="1"/>
  <c r="J119" i="22"/>
  <c r="K119" i="22"/>
  <c r="L119" i="22"/>
  <c r="C120" i="22"/>
  <c r="Q120" i="22" s="1"/>
  <c r="D120" i="22"/>
  <c r="E120" i="22"/>
  <c r="S120" i="22" s="1"/>
  <c r="J120" i="22"/>
  <c r="K120" i="22"/>
  <c r="L120" i="22"/>
  <c r="C121" i="22"/>
  <c r="Q121" i="22" s="1"/>
  <c r="D121" i="22"/>
  <c r="E121" i="22"/>
  <c r="S121" i="22" s="1"/>
  <c r="J121" i="22"/>
  <c r="K121" i="22"/>
  <c r="L121" i="22"/>
  <c r="C122" i="22"/>
  <c r="Q122" i="22" s="1"/>
  <c r="D122" i="22"/>
  <c r="E122" i="22"/>
  <c r="S122" i="22" s="1"/>
  <c r="J122" i="22"/>
  <c r="K122" i="22"/>
  <c r="L122" i="22"/>
  <c r="C123" i="22"/>
  <c r="Q123" i="22" s="1"/>
  <c r="D123" i="22"/>
  <c r="E123" i="22"/>
  <c r="S123" i="22" s="1"/>
  <c r="J123" i="22"/>
  <c r="K123" i="22"/>
  <c r="L123" i="22"/>
  <c r="C124" i="22"/>
  <c r="Q124" i="22" s="1"/>
  <c r="D124" i="22"/>
  <c r="E124" i="22"/>
  <c r="S124" i="22" s="1"/>
  <c r="J124" i="22"/>
  <c r="K124" i="22"/>
  <c r="L124" i="22"/>
  <c r="C125" i="22"/>
  <c r="Q125" i="22" s="1"/>
  <c r="D125" i="22"/>
  <c r="E125" i="22"/>
  <c r="S125" i="22" s="1"/>
  <c r="J125" i="22"/>
  <c r="K125" i="22"/>
  <c r="L125" i="22"/>
  <c r="C126" i="22"/>
  <c r="Q126" i="22" s="1"/>
  <c r="D126" i="22"/>
  <c r="E126" i="22"/>
  <c r="S126" i="22" s="1"/>
  <c r="J126" i="22"/>
  <c r="K126" i="22"/>
  <c r="L126" i="22"/>
  <c r="C127" i="22"/>
  <c r="Q127" i="22" s="1"/>
  <c r="D127" i="22"/>
  <c r="E127" i="22"/>
  <c r="S127" i="22" s="1"/>
  <c r="J127" i="22"/>
  <c r="K127" i="22"/>
  <c r="L127" i="22"/>
  <c r="C128" i="22"/>
  <c r="Q128" i="22" s="1"/>
  <c r="D128" i="22"/>
  <c r="E128" i="22"/>
  <c r="S128" i="22" s="1"/>
  <c r="J128" i="22"/>
  <c r="K128" i="22"/>
  <c r="L128" i="22"/>
  <c r="C129" i="22"/>
  <c r="Q129" i="22" s="1"/>
  <c r="D129" i="22"/>
  <c r="E129" i="22"/>
  <c r="S129" i="22" s="1"/>
  <c r="J129" i="22"/>
  <c r="K129" i="22"/>
  <c r="L129" i="22"/>
  <c r="C130" i="22"/>
  <c r="Q130" i="22" s="1"/>
  <c r="D130" i="22"/>
  <c r="E130" i="22"/>
  <c r="S130" i="22" s="1"/>
  <c r="J130" i="22"/>
  <c r="K130" i="22"/>
  <c r="L130" i="22"/>
  <c r="C131" i="22"/>
  <c r="Q131" i="22" s="1"/>
  <c r="D131" i="22"/>
  <c r="E131" i="22"/>
  <c r="S131" i="22" s="1"/>
  <c r="J131" i="22"/>
  <c r="K131" i="22"/>
  <c r="L131" i="22"/>
  <c r="C132" i="22"/>
  <c r="Q132" i="22" s="1"/>
  <c r="D132" i="22"/>
  <c r="E132" i="22"/>
  <c r="S132" i="22" s="1"/>
  <c r="J132" i="22"/>
  <c r="K132" i="22"/>
  <c r="L132" i="22"/>
  <c r="N40" i="6"/>
  <c r="M40" i="6"/>
  <c r="L40" i="6"/>
  <c r="K40" i="6"/>
  <c r="J40" i="6"/>
  <c r="I40" i="6"/>
  <c r="H40" i="6"/>
  <c r="G40" i="6"/>
  <c r="F40" i="6"/>
  <c r="E40" i="6"/>
  <c r="D40" i="6"/>
  <c r="C40" i="6"/>
  <c r="N33" i="6"/>
  <c r="M33" i="6"/>
  <c r="L33" i="6"/>
  <c r="K33" i="6"/>
  <c r="J33" i="6"/>
  <c r="I33" i="6"/>
  <c r="H33" i="6"/>
  <c r="G33" i="6"/>
  <c r="F33" i="6"/>
  <c r="E33" i="6"/>
  <c r="D33" i="6"/>
  <c r="N32" i="6"/>
  <c r="M32" i="6"/>
  <c r="L32" i="6"/>
  <c r="K32" i="6"/>
  <c r="J32" i="6"/>
  <c r="I32" i="6"/>
  <c r="H32" i="6"/>
  <c r="G32" i="6"/>
  <c r="F32" i="6"/>
  <c r="E32" i="6"/>
  <c r="D32" i="6"/>
  <c r="N31" i="6"/>
  <c r="M31" i="6"/>
  <c r="L31" i="6"/>
  <c r="K31" i="6"/>
  <c r="J31" i="6"/>
  <c r="I31" i="6"/>
  <c r="H31" i="6"/>
  <c r="G31" i="6"/>
  <c r="F31" i="6"/>
  <c r="E31" i="6"/>
  <c r="D31" i="6"/>
  <c r="C33" i="6"/>
  <c r="C32" i="6"/>
  <c r="C31" i="6"/>
  <c r="N25" i="6"/>
  <c r="M25" i="6"/>
  <c r="L25" i="6"/>
  <c r="K25" i="6"/>
  <c r="J25" i="6"/>
  <c r="I25" i="6"/>
  <c r="H25" i="6"/>
  <c r="G25" i="6"/>
  <c r="F25" i="6"/>
  <c r="E25" i="6"/>
  <c r="D25" i="6"/>
  <c r="C25" i="6"/>
  <c r="N20" i="6"/>
  <c r="M20" i="6"/>
  <c r="L20" i="6"/>
  <c r="K20" i="6"/>
  <c r="J20" i="6"/>
  <c r="I20" i="6"/>
  <c r="H20" i="6"/>
  <c r="G20" i="6"/>
  <c r="F20" i="6"/>
  <c r="E20" i="6"/>
  <c r="D20" i="6"/>
  <c r="N19" i="6"/>
  <c r="M19" i="6"/>
  <c r="L19" i="6"/>
  <c r="K19" i="6"/>
  <c r="J19" i="6"/>
  <c r="I19" i="6"/>
  <c r="H19" i="6"/>
  <c r="G19" i="6"/>
  <c r="F19" i="6"/>
  <c r="E19" i="6"/>
  <c r="D19" i="6"/>
  <c r="N18" i="6"/>
  <c r="M18" i="6"/>
  <c r="L18" i="6"/>
  <c r="K18" i="6"/>
  <c r="J18" i="6"/>
  <c r="I18" i="6"/>
  <c r="H18" i="6"/>
  <c r="G18" i="6"/>
  <c r="F18" i="6"/>
  <c r="E18" i="6"/>
  <c r="D18" i="6"/>
  <c r="C20" i="6"/>
  <c r="C19" i="6"/>
  <c r="C18" i="6"/>
  <c r="L22" i="22"/>
  <c r="L20" i="22"/>
  <c r="L19" i="22"/>
  <c r="L24" i="22"/>
  <c r="L23" i="22"/>
  <c r="L21" i="22"/>
  <c r="L16" i="22"/>
  <c r="L18" i="22"/>
  <c r="L14" i="22"/>
  <c r="M13" i="22"/>
  <c r="M14" i="22"/>
  <c r="M15" i="22" s="1"/>
  <c r="M16" i="22" s="1"/>
  <c r="M17" i="22" s="1"/>
  <c r="M18" i="22" s="1"/>
  <c r="M19" i="22" s="1"/>
  <c r="M20" i="22" s="1"/>
  <c r="M21" i="22" s="1"/>
  <c r="M22" i="22" s="1"/>
  <c r="M23" i="22" s="1"/>
  <c r="M24" i="22" s="1"/>
  <c r="M25" i="22" s="1"/>
  <c r="M26" i="22" s="1"/>
  <c r="M27" i="22" s="1"/>
  <c r="M28" i="22" s="1"/>
  <c r="M29" i="22" s="1"/>
  <c r="M30" i="22" s="1"/>
  <c r="M31" i="22" s="1"/>
  <c r="M32" i="22" s="1"/>
  <c r="M33" i="22" s="1"/>
  <c r="M34" i="22" s="1"/>
  <c r="M35" i="22" s="1"/>
  <c r="M36" i="22" s="1"/>
  <c r="M37" i="22" s="1"/>
  <c r="M38" i="22" s="1"/>
  <c r="M39" i="22" s="1"/>
  <c r="M40" i="22" s="1"/>
  <c r="M41" i="22" s="1"/>
  <c r="M42" i="22" s="1"/>
  <c r="M43" i="22" s="1"/>
  <c r="M44" i="22" s="1"/>
  <c r="M45" i="22" s="1"/>
  <c r="M46" i="22" s="1"/>
  <c r="M47" i="22" s="1"/>
  <c r="M48" i="22" s="1"/>
  <c r="M49" i="22" s="1"/>
  <c r="M50" i="22" s="1"/>
  <c r="M51" i="22" s="1"/>
  <c r="M52" i="22" s="1"/>
  <c r="M53" i="22" s="1"/>
  <c r="M54" i="22" s="1"/>
  <c r="M55" i="22" s="1"/>
  <c r="M56" i="22" s="1"/>
  <c r="M57" i="22" s="1"/>
  <c r="M58" i="22" s="1"/>
  <c r="M59" i="22" s="1"/>
  <c r="M60" i="22" s="1"/>
  <c r="M61" i="22" s="1"/>
  <c r="M62" i="22" s="1"/>
  <c r="M63" i="22" s="1"/>
  <c r="M64" i="22" s="1"/>
  <c r="M65" i="22" s="1"/>
  <c r="M66" i="22" s="1"/>
  <c r="M67" i="22" s="1"/>
  <c r="M68" i="22" s="1"/>
  <c r="M69" i="22" s="1"/>
  <c r="M70" i="22" s="1"/>
  <c r="M71" i="22" s="1"/>
  <c r="M72" i="22" s="1"/>
  <c r="M73" i="22" s="1"/>
  <c r="M74" i="22" s="1"/>
  <c r="M75" i="22" s="1"/>
  <c r="M76" i="22" s="1"/>
  <c r="M77" i="22" s="1"/>
  <c r="M78" i="22" s="1"/>
  <c r="M79" i="22" s="1"/>
  <c r="M80" i="22" s="1"/>
  <c r="M81" i="22" s="1"/>
  <c r="M82" i="22" s="1"/>
  <c r="M83" i="22" s="1"/>
  <c r="M84" i="22" s="1"/>
  <c r="M85" i="22" s="1"/>
  <c r="M86" i="22" s="1"/>
  <c r="M87" i="22" s="1"/>
  <c r="M88" i="22" s="1"/>
  <c r="M89" i="22" s="1"/>
  <c r="M90" i="22" s="1"/>
  <c r="M91" i="22" s="1"/>
  <c r="M92" i="22" s="1"/>
  <c r="M93" i="22" s="1"/>
  <c r="M94" i="22" s="1"/>
  <c r="M95" i="22" s="1"/>
  <c r="M96" i="22" s="1"/>
  <c r="M97" i="22" s="1"/>
  <c r="M98" i="22" s="1"/>
  <c r="M99" i="22" s="1"/>
  <c r="M100" i="22" s="1"/>
  <c r="M101" i="22" s="1"/>
  <c r="M102" i="22" s="1"/>
  <c r="M103" i="22" s="1"/>
  <c r="M104" i="22" s="1"/>
  <c r="M105" i="22" s="1"/>
  <c r="M106" i="22" s="1"/>
  <c r="M107" i="22" s="1"/>
  <c r="M108" i="22" s="1"/>
  <c r="M109" i="22" s="1"/>
  <c r="M110" i="22" s="1"/>
  <c r="M111" i="22" s="1"/>
  <c r="M112" i="22" s="1"/>
  <c r="M113" i="22" s="1"/>
  <c r="M114" i="22" s="1"/>
  <c r="M115" i="22" s="1"/>
  <c r="M116" i="22" s="1"/>
  <c r="M117" i="22" s="1"/>
  <c r="M118" i="22" s="1"/>
  <c r="M119" i="22" s="1"/>
  <c r="M120" i="22" s="1"/>
  <c r="M121" i="22" s="1"/>
  <c r="M122" i="22" s="1"/>
  <c r="M123" i="22" s="1"/>
  <c r="M124" i="22" s="1"/>
  <c r="M125" i="22" s="1"/>
  <c r="M126" i="22" s="1"/>
  <c r="M127" i="22" s="1"/>
  <c r="M128" i="22" s="1"/>
  <c r="M129" i="22" s="1"/>
  <c r="M130" i="22" s="1"/>
  <c r="M131" i="22" s="1"/>
  <c r="M132" i="22" s="1"/>
  <c r="L13" i="22"/>
  <c r="L17" i="22"/>
  <c r="L15" i="22"/>
  <c r="O7" i="20"/>
  <c r="P7" i="20" s="1"/>
  <c r="O8" i="20"/>
  <c r="P8" i="20" s="1"/>
  <c r="O9" i="20"/>
  <c r="P9" i="20" s="1"/>
  <c r="O10" i="20"/>
  <c r="R10" i="20" s="1"/>
  <c r="O11" i="20"/>
  <c r="P11" i="20" s="1"/>
  <c r="C13" i="20"/>
  <c r="D6" i="2" s="1"/>
  <c r="O14" i="20"/>
  <c r="P14" i="20" s="1"/>
  <c r="O15" i="20"/>
  <c r="P15" i="20" s="1"/>
  <c r="O16" i="20"/>
  <c r="O17" i="20"/>
  <c r="P17" i="20" s="1"/>
  <c r="O20" i="20"/>
  <c r="P20" i="20" s="1"/>
  <c r="O21" i="20"/>
  <c r="P21" i="20" s="1"/>
  <c r="O22" i="20"/>
  <c r="Q22" i="20" s="1"/>
  <c r="O23" i="20"/>
  <c r="R23" i="20" s="1"/>
  <c r="O24" i="20"/>
  <c r="P24" i="20" s="1"/>
  <c r="O25" i="20"/>
  <c r="P25" i="20" s="1"/>
  <c r="O26" i="20"/>
  <c r="P26" i="20" s="1"/>
  <c r="O27" i="20"/>
  <c r="P27" i="20" s="1"/>
  <c r="O28" i="20"/>
  <c r="P28" i="20" s="1"/>
  <c r="C30" i="20"/>
  <c r="D8" i="2" s="1"/>
  <c r="O31" i="20"/>
  <c r="P31" i="20" s="1"/>
  <c r="O32" i="20"/>
  <c r="P32" i="20" s="1"/>
  <c r="O33" i="20"/>
  <c r="P33" i="20" s="1"/>
  <c r="O34" i="20"/>
  <c r="P34" i="20" s="1"/>
  <c r="O35" i="20"/>
  <c r="P35" i="20" s="1"/>
  <c r="O36" i="20"/>
  <c r="P36" i="20" s="1"/>
  <c r="O37" i="20"/>
  <c r="P37" i="20" s="1"/>
  <c r="O38" i="20"/>
  <c r="P38" i="20" s="1"/>
  <c r="O39" i="20"/>
  <c r="P39" i="20" s="1"/>
  <c r="O40" i="20"/>
  <c r="P40" i="20" s="1"/>
  <c r="O41" i="20"/>
  <c r="P41" i="20" s="1"/>
  <c r="O42" i="20"/>
  <c r="P42" i="20"/>
  <c r="E43" i="18"/>
  <c r="E51" i="18"/>
  <c r="S16" i="20"/>
  <c r="T16" i="20"/>
  <c r="P16" i="20"/>
  <c r="Q16" i="20"/>
  <c r="R16" i="20"/>
  <c r="Q15" i="20"/>
  <c r="T15" i="20"/>
  <c r="R15" i="20"/>
  <c r="S15" i="20"/>
  <c r="Q17" i="20"/>
  <c r="T17" i="20"/>
  <c r="R17" i="20"/>
  <c r="S17" i="20"/>
  <c r="U23" i="20"/>
  <c r="V23" i="20"/>
  <c r="V27" i="20"/>
  <c r="R27" i="20"/>
  <c r="T27" i="20"/>
  <c r="U27" i="20"/>
  <c r="Q27" i="20"/>
  <c r="U26" i="20"/>
  <c r="V26" i="20"/>
  <c r="R26" i="20"/>
  <c r="V24" i="20"/>
  <c r="R24" i="20"/>
  <c r="T24" i="20"/>
  <c r="U24" i="20"/>
  <c r="Q24" i="20"/>
  <c r="S24" i="20"/>
  <c r="T25" i="20"/>
  <c r="U25" i="20"/>
  <c r="V25" i="20"/>
  <c r="V21" i="20"/>
  <c r="U21" i="20"/>
  <c r="U20" i="20"/>
  <c r="V20" i="20"/>
  <c r="Q8" i="20"/>
  <c r="S8" i="20"/>
  <c r="T8" i="20"/>
  <c r="R8" i="20"/>
  <c r="T7" i="20"/>
  <c r="S7" i="20"/>
  <c r="Q7" i="20"/>
  <c r="R7" i="20"/>
  <c r="K25" i="22"/>
  <c r="L25" i="22"/>
  <c r="K26" i="22"/>
  <c r="K27" i="22"/>
  <c r="L26" i="22"/>
  <c r="K28" i="22"/>
  <c r="L27" i="22"/>
  <c r="L28" i="22"/>
  <c r="K29" i="22"/>
  <c r="K30" i="22"/>
  <c r="L29" i="22"/>
  <c r="L30" i="22"/>
  <c r="K31" i="22"/>
  <c r="K32" i="22"/>
  <c r="L31" i="22"/>
  <c r="K33" i="22"/>
  <c r="L32" i="22"/>
  <c r="K34" i="22"/>
  <c r="L33" i="22"/>
  <c r="K35" i="22"/>
  <c r="L34" i="22"/>
  <c r="L35" i="22"/>
  <c r="K36" i="22"/>
  <c r="K37" i="22"/>
  <c r="L36" i="22"/>
  <c r="K38" i="22"/>
  <c r="L37" i="22"/>
  <c r="K39" i="22"/>
  <c r="L38" i="22"/>
  <c r="K40" i="22"/>
  <c r="L39" i="22"/>
  <c r="K41" i="22"/>
  <c r="L40" i="22"/>
  <c r="K42" i="22"/>
  <c r="L41" i="22"/>
  <c r="K43" i="22"/>
  <c r="L42" i="22"/>
  <c r="K44" i="22"/>
  <c r="L43" i="22"/>
  <c r="K45" i="22"/>
  <c r="L44" i="22"/>
  <c r="K46" i="22"/>
  <c r="L45" i="22"/>
  <c r="K47" i="22"/>
  <c r="L46" i="22"/>
  <c r="L47" i="22"/>
  <c r="K48" i="22"/>
  <c r="K49" i="22"/>
  <c r="L48" i="22"/>
  <c r="K50" i="22"/>
  <c r="L49" i="22"/>
  <c r="K51" i="22"/>
  <c r="L50" i="22"/>
  <c r="L51" i="22"/>
  <c r="K52" i="22"/>
  <c r="L52" i="22"/>
  <c r="K53" i="22"/>
  <c r="L53" i="22"/>
  <c r="K54" i="22"/>
  <c r="L54" i="22"/>
  <c r="K55" i="22"/>
  <c r="L55" i="22"/>
  <c r="K56" i="22"/>
  <c r="K57" i="22"/>
  <c r="L56" i="22"/>
  <c r="K58" i="22"/>
  <c r="L57" i="22"/>
  <c r="K59" i="22"/>
  <c r="L58" i="22"/>
  <c r="L59" i="22"/>
  <c r="K60" i="22"/>
  <c r="K61" i="22"/>
  <c r="L60" i="22"/>
  <c r="K62" i="22"/>
  <c r="L61" i="22"/>
  <c r="K63" i="22"/>
  <c r="L62" i="22"/>
  <c r="K64" i="22"/>
  <c r="L63" i="22"/>
  <c r="K65" i="22"/>
  <c r="L64" i="22"/>
  <c r="K66" i="22"/>
  <c r="L65" i="22"/>
  <c r="K67" i="22"/>
  <c r="L66" i="22"/>
  <c r="K68" i="22"/>
  <c r="L67" i="22"/>
  <c r="K69" i="22"/>
  <c r="L68" i="22"/>
  <c r="K70" i="22"/>
  <c r="L69" i="22"/>
  <c r="K71" i="22"/>
  <c r="L70" i="22"/>
  <c r="L71" i="22"/>
  <c r="K72" i="22"/>
  <c r="L72" i="22"/>
  <c r="S23" i="20"/>
  <c r="P23" i="20"/>
  <c r="T14" i="20"/>
  <c r="Q14" i="20"/>
  <c r="R14" i="20"/>
  <c r="S14" i="20"/>
  <c r="J24" i="23"/>
  <c r="E36" i="18"/>
  <c r="H24" i="23"/>
  <c r="L24" i="23"/>
  <c r="I24" i="6"/>
  <c r="C24" i="23"/>
  <c r="I24" i="23"/>
  <c r="H24" i="6"/>
  <c r="G24" i="23"/>
  <c r="L24" i="6"/>
  <c r="H24" i="25"/>
  <c r="D24" i="23"/>
  <c r="D24" i="6"/>
  <c r="K24" i="6"/>
  <c r="N24" i="6"/>
  <c r="K24" i="23"/>
  <c r="E24" i="23"/>
  <c r="F24" i="6"/>
  <c r="C24" i="6"/>
  <c r="K24" i="25"/>
  <c r="J24" i="25"/>
  <c r="F24" i="25"/>
  <c r="F24" i="23"/>
  <c r="J24" i="6"/>
  <c r="M24" i="25"/>
  <c r="G24" i="25"/>
  <c r="E24" i="6"/>
  <c r="N24" i="25"/>
  <c r="M24" i="23"/>
  <c r="M24" i="6"/>
  <c r="N24" i="23"/>
  <c r="E24" i="25"/>
  <c r="C24" i="25"/>
  <c r="D24" i="25"/>
  <c r="G24" i="6"/>
  <c r="L24" i="25"/>
  <c r="I24" i="25"/>
  <c r="S117" i="22" l="1"/>
  <c r="Q116" i="22"/>
  <c r="S115" i="22"/>
  <c r="Q114" i="22"/>
  <c r="S113" i="22"/>
  <c r="Q112" i="22"/>
  <c r="S111" i="22"/>
  <c r="Q110" i="22"/>
  <c r="S56" i="24" s="1"/>
  <c r="S61" i="24" s="1"/>
  <c r="S109" i="22"/>
  <c r="Q108" i="22"/>
  <c r="S107" i="22"/>
  <c r="Q106" i="22"/>
  <c r="S105" i="22"/>
  <c r="Q104" i="22"/>
  <c r="S103" i="22"/>
  <c r="Q102" i="22"/>
  <c r="S101" i="22"/>
  <c r="Q100" i="22"/>
  <c r="S99" i="22"/>
  <c r="Q98" i="22"/>
  <c r="Q56" i="13" s="1"/>
  <c r="S97" i="22"/>
  <c r="R131" i="22"/>
  <c r="R129" i="22"/>
  <c r="R127" i="22"/>
  <c r="R125" i="22"/>
  <c r="R123" i="22"/>
  <c r="R121" i="22"/>
  <c r="R119" i="22"/>
  <c r="R117" i="22"/>
  <c r="R115" i="22"/>
  <c r="R113" i="22"/>
  <c r="R111" i="22"/>
  <c r="R109" i="22"/>
  <c r="R107" i="22"/>
  <c r="R105" i="22"/>
  <c r="R103" i="22"/>
  <c r="R101" i="22"/>
  <c r="R99" i="22"/>
  <c r="R97" i="22"/>
  <c r="R132" i="22"/>
  <c r="R130" i="22"/>
  <c r="R128" i="22"/>
  <c r="R126" i="22"/>
  <c r="R124" i="22"/>
  <c r="U47" i="13" s="1"/>
  <c r="R122" i="22"/>
  <c r="R120" i="22"/>
  <c r="R118" i="22"/>
  <c r="R116" i="22"/>
  <c r="R114" i="22"/>
  <c r="R112" i="22"/>
  <c r="R110" i="22"/>
  <c r="S47" i="24" s="1"/>
  <c r="R108" i="22"/>
  <c r="R106" i="22"/>
  <c r="R104" i="22"/>
  <c r="R102" i="22"/>
  <c r="R100" i="22"/>
  <c r="Q47" i="26" s="1"/>
  <c r="R98" i="22"/>
  <c r="E29" i="18"/>
  <c r="E27" i="18" s="1"/>
  <c r="R28" i="20"/>
  <c r="T23" i="20"/>
  <c r="R25" i="20"/>
  <c r="T26" i="20"/>
  <c r="Q26" i="20"/>
  <c r="S28" i="20"/>
  <c r="Q28" i="20"/>
  <c r="Q23" i="20"/>
  <c r="Q25" i="20"/>
  <c r="S25" i="20"/>
  <c r="S26" i="20"/>
  <c r="S27" i="20"/>
  <c r="T28" i="20"/>
  <c r="T10" i="20"/>
  <c r="L13" i="20"/>
  <c r="F28" i="18"/>
  <c r="T20" i="20"/>
  <c r="S22" i="20"/>
  <c r="P22" i="20"/>
  <c r="R22" i="20"/>
  <c r="T22" i="20"/>
  <c r="R21" i="20"/>
  <c r="T21" i="20"/>
  <c r="L23" i="23"/>
  <c r="K23" i="25"/>
  <c r="E23" i="23"/>
  <c r="G23" i="25"/>
  <c r="C23" i="25"/>
  <c r="Q20" i="20"/>
  <c r="R20" i="20"/>
  <c r="S20" i="20"/>
  <c r="H23" i="23"/>
  <c r="J23" i="25"/>
  <c r="G23" i="23"/>
  <c r="F23" i="6"/>
  <c r="M23" i="6"/>
  <c r="I23" i="6"/>
  <c r="J23" i="6"/>
  <c r="E23" i="6"/>
  <c r="N23" i="6"/>
  <c r="V46" i="20"/>
  <c r="O44" i="24" s="1"/>
  <c r="S21" i="20"/>
  <c r="Q21" i="20"/>
  <c r="L19" i="20"/>
  <c r="Q10" i="20"/>
  <c r="X46" i="20"/>
  <c r="S44" i="26" s="1"/>
  <c r="S10" i="20"/>
  <c r="P10" i="20"/>
  <c r="W46" i="20"/>
  <c r="Q44" i="24" s="1"/>
  <c r="U46" i="20"/>
  <c r="M44" i="24" s="1"/>
  <c r="Y46" i="20"/>
  <c r="U44" i="26" s="1"/>
  <c r="C44" i="20"/>
  <c r="C46" i="20" s="1"/>
  <c r="L6" i="20"/>
  <c r="L23" i="6"/>
  <c r="C23" i="23"/>
  <c r="D23" i="6"/>
  <c r="F23" i="25"/>
  <c r="K23" i="6"/>
  <c r="J23" i="23"/>
  <c r="O31" i="23"/>
  <c r="C33" i="24"/>
  <c r="O33" i="24" s="1"/>
  <c r="M23" i="25"/>
  <c r="C33" i="26"/>
  <c r="G33" i="26" s="1"/>
  <c r="N23" i="25"/>
  <c r="K23" i="23"/>
  <c r="H23" i="6"/>
  <c r="C33" i="13"/>
  <c r="G33" i="13" s="1"/>
  <c r="N23" i="23"/>
  <c r="E23" i="25"/>
  <c r="M23" i="23"/>
  <c r="L23" i="25"/>
  <c r="G23" i="6"/>
  <c r="C50" i="23"/>
  <c r="Q13" i="22"/>
  <c r="C50" i="25"/>
  <c r="O20" i="6"/>
  <c r="O25" i="6"/>
  <c r="C26" i="13"/>
  <c r="C41" i="13"/>
  <c r="O40" i="6"/>
  <c r="F50" i="25"/>
  <c r="F50" i="6"/>
  <c r="Q16" i="22"/>
  <c r="F50" i="23"/>
  <c r="Q18" i="22"/>
  <c r="H50" i="6"/>
  <c r="H50" i="23"/>
  <c r="H50" i="25"/>
  <c r="D50" i="25"/>
  <c r="D50" i="23"/>
  <c r="D50" i="6"/>
  <c r="Q14" i="22"/>
  <c r="G50" i="23"/>
  <c r="G50" i="6"/>
  <c r="Q17" i="22"/>
  <c r="G50" i="25"/>
  <c r="O18" i="6"/>
  <c r="C19" i="13"/>
  <c r="C32" i="13"/>
  <c r="O31" i="6"/>
  <c r="E50" i="25"/>
  <c r="E50" i="6"/>
  <c r="Q15" i="22"/>
  <c r="E50" i="23"/>
  <c r="C50" i="6"/>
  <c r="S47" i="26"/>
  <c r="O31" i="25"/>
  <c r="C20" i="24"/>
  <c r="O19" i="23"/>
  <c r="O25" i="23"/>
  <c r="C26" i="24"/>
  <c r="C32" i="24"/>
  <c r="C34" i="24"/>
  <c r="O33" i="23"/>
  <c r="C41" i="24"/>
  <c r="O40" i="23"/>
  <c r="C20" i="26"/>
  <c r="O19" i="25"/>
  <c r="O33" i="25"/>
  <c r="C34" i="26"/>
  <c r="C41" i="26"/>
  <c r="O40" i="25"/>
  <c r="D23" i="25"/>
  <c r="C25" i="26"/>
  <c r="E25" i="26" s="1"/>
  <c r="O18" i="23"/>
  <c r="C19" i="24"/>
  <c r="C21" i="24"/>
  <c r="O20" i="23"/>
  <c r="O18" i="25"/>
  <c r="C19" i="26"/>
  <c r="O20" i="25"/>
  <c r="C21" i="26"/>
  <c r="C32" i="26"/>
  <c r="O32" i="23"/>
  <c r="C26" i="26"/>
  <c r="O32" i="25"/>
  <c r="O25" i="25"/>
  <c r="C20" i="13"/>
  <c r="O19" i="6"/>
  <c r="C21" i="13"/>
  <c r="C34" i="13"/>
  <c r="O33" i="6"/>
  <c r="O32" i="6"/>
  <c r="C25" i="13"/>
  <c r="E25" i="13" s="1"/>
  <c r="C23" i="6"/>
  <c r="O24" i="6"/>
  <c r="F23" i="23"/>
  <c r="H23" i="25"/>
  <c r="I23" i="23"/>
  <c r="U56" i="24"/>
  <c r="U56" i="26"/>
  <c r="U56" i="13"/>
  <c r="I23" i="25"/>
  <c r="O24" i="25"/>
  <c r="C25" i="24"/>
  <c r="E25" i="24" s="1"/>
  <c r="O24" i="23"/>
  <c r="D23" i="23"/>
  <c r="Q56" i="26" l="1"/>
  <c r="S56" i="26"/>
  <c r="S47" i="13"/>
  <c r="Q47" i="13"/>
  <c r="Q47" i="24"/>
  <c r="U47" i="26"/>
  <c r="Q56" i="24"/>
  <c r="U47" i="24"/>
  <c r="F29" i="18"/>
  <c r="S56" i="13"/>
  <c r="S61" i="13" s="1"/>
  <c r="F27" i="18"/>
  <c r="T46" i="20"/>
  <c r="K44" i="13" s="1"/>
  <c r="G25" i="26"/>
  <c r="H25" i="26" s="1"/>
  <c r="F25" i="26"/>
  <c r="F25" i="24"/>
  <c r="G25" i="24"/>
  <c r="H25" i="24" s="1"/>
  <c r="J25" i="24" s="1"/>
  <c r="F25" i="13"/>
  <c r="G25" i="13"/>
  <c r="H25" i="13" s="1"/>
  <c r="P46" i="20"/>
  <c r="R46" i="20"/>
  <c r="G44" i="13" s="1"/>
  <c r="Q46" i="20"/>
  <c r="E44" i="13" s="1"/>
  <c r="F44" i="13" s="1"/>
  <c r="I33" i="24"/>
  <c r="E33" i="24"/>
  <c r="Q33" i="24"/>
  <c r="S33" i="24"/>
  <c r="G33" i="24"/>
  <c r="K33" i="24"/>
  <c r="M33" i="24"/>
  <c r="U33" i="24"/>
  <c r="O44" i="26"/>
  <c r="O44" i="13"/>
  <c r="F10" i="25"/>
  <c r="K10" i="6"/>
  <c r="H10" i="6"/>
  <c r="J10" i="25"/>
  <c r="K10" i="23"/>
  <c r="C10" i="23"/>
  <c r="M10" i="6"/>
  <c r="M10" i="23"/>
  <c r="L10" i="6"/>
  <c r="D10" i="25"/>
  <c r="C10" i="6"/>
  <c r="E10" i="6"/>
  <c r="E10" i="25"/>
  <c r="D10" i="23"/>
  <c r="G10" i="25"/>
  <c r="J10" i="6"/>
  <c r="N10" i="6"/>
  <c r="D10" i="6"/>
  <c r="C10" i="25"/>
  <c r="E10" i="23"/>
  <c r="J10" i="23"/>
  <c r="M10" i="25"/>
  <c r="I10" i="25"/>
  <c r="L10" i="25"/>
  <c r="L10" i="23"/>
  <c r="G10" i="23"/>
  <c r="I10" i="6"/>
  <c r="F10" i="23"/>
  <c r="G10" i="6"/>
  <c r="I10" i="23"/>
  <c r="H10" i="23"/>
  <c r="F10" i="6"/>
  <c r="N10" i="25"/>
  <c r="H10" i="25"/>
  <c r="K10" i="25"/>
  <c r="Q33" i="13"/>
  <c r="M44" i="26"/>
  <c r="S44" i="24"/>
  <c r="S46" i="20"/>
  <c r="U44" i="24"/>
  <c r="L4" i="20"/>
  <c r="U44" i="13"/>
  <c r="S44" i="13"/>
  <c r="Q44" i="26"/>
  <c r="Q44" i="13"/>
  <c r="M44" i="13"/>
  <c r="O23" i="6"/>
  <c r="E33" i="26"/>
  <c r="O33" i="13"/>
  <c r="E33" i="13"/>
  <c r="U33" i="26"/>
  <c r="S33" i="13"/>
  <c r="O33" i="26"/>
  <c r="M33" i="13"/>
  <c r="U33" i="13"/>
  <c r="K33" i="26"/>
  <c r="I33" i="26"/>
  <c r="M33" i="26"/>
  <c r="I33" i="13"/>
  <c r="Q33" i="26"/>
  <c r="K33" i="13"/>
  <c r="S33" i="26"/>
  <c r="O23" i="23"/>
  <c r="O23" i="25"/>
  <c r="C24" i="26"/>
  <c r="U41" i="24"/>
  <c r="O41" i="24"/>
  <c r="I41" i="24"/>
  <c r="E41" i="24"/>
  <c r="K41" i="24"/>
  <c r="M41" i="24"/>
  <c r="G41" i="24"/>
  <c r="S41" i="24"/>
  <c r="Q41" i="24"/>
  <c r="E32" i="13"/>
  <c r="Q41" i="13"/>
  <c r="K41" i="13"/>
  <c r="S41" i="13"/>
  <c r="O41" i="13"/>
  <c r="U41" i="13"/>
  <c r="E41" i="13"/>
  <c r="M41" i="13"/>
  <c r="I41" i="13"/>
  <c r="G41" i="13"/>
  <c r="C24" i="24"/>
  <c r="M20" i="13"/>
  <c r="O20" i="13"/>
  <c r="U20" i="13"/>
  <c r="Q20" i="13"/>
  <c r="K20" i="13"/>
  <c r="E20" i="13"/>
  <c r="G20" i="13"/>
  <c r="I20" i="13"/>
  <c r="S20" i="13"/>
  <c r="M19" i="24"/>
  <c r="S19" i="24"/>
  <c r="Q19" i="24"/>
  <c r="O19" i="24"/>
  <c r="G19" i="24"/>
  <c r="U19" i="24"/>
  <c r="K19" i="24"/>
  <c r="I19" i="24"/>
  <c r="E19" i="24"/>
  <c r="U60" i="24"/>
  <c r="O21" i="26"/>
  <c r="S21" i="26"/>
  <c r="M21" i="26"/>
  <c r="G21" i="26"/>
  <c r="K21" i="26"/>
  <c r="U21" i="26"/>
  <c r="Q21" i="26"/>
  <c r="I21" i="26"/>
  <c r="E21" i="26"/>
  <c r="U21" i="24"/>
  <c r="I21" i="24"/>
  <c r="O21" i="24"/>
  <c r="K21" i="24"/>
  <c r="M21" i="24"/>
  <c r="E21" i="24"/>
  <c r="Q21" i="24"/>
  <c r="G21" i="24"/>
  <c r="S21" i="24"/>
  <c r="U41" i="26"/>
  <c r="S41" i="26"/>
  <c r="E41" i="26"/>
  <c r="O41" i="26"/>
  <c r="I41" i="26"/>
  <c r="Q41" i="26"/>
  <c r="M41" i="26"/>
  <c r="G41" i="26"/>
  <c r="K41" i="26"/>
  <c r="Q20" i="26"/>
  <c r="E20" i="26"/>
  <c r="M20" i="26"/>
  <c r="O20" i="26"/>
  <c r="S20" i="26"/>
  <c r="K20" i="26"/>
  <c r="I20" i="26"/>
  <c r="U20" i="26"/>
  <c r="G20" i="26"/>
  <c r="S34" i="24"/>
  <c r="Q34" i="24"/>
  <c r="O34" i="24"/>
  <c r="I34" i="24"/>
  <c r="G34" i="24"/>
  <c r="K34" i="24"/>
  <c r="E34" i="24"/>
  <c r="M34" i="24"/>
  <c r="U34" i="24"/>
  <c r="E19" i="13"/>
  <c r="U19" i="13"/>
  <c r="M19" i="13"/>
  <c r="I19" i="13"/>
  <c r="O19" i="13"/>
  <c r="Q19" i="13"/>
  <c r="G19" i="13"/>
  <c r="K19" i="13"/>
  <c r="S19" i="13"/>
  <c r="U19" i="26"/>
  <c r="E19" i="26"/>
  <c r="K19" i="26"/>
  <c r="G19" i="26"/>
  <c r="I19" i="26"/>
  <c r="O19" i="26"/>
  <c r="S19" i="26"/>
  <c r="M19" i="26"/>
  <c r="Q19" i="26"/>
  <c r="E32" i="24"/>
  <c r="O20" i="24"/>
  <c r="U20" i="24"/>
  <c r="S20" i="24"/>
  <c r="G20" i="24"/>
  <c r="I20" i="24"/>
  <c r="Q20" i="24"/>
  <c r="E20" i="24"/>
  <c r="M20" i="24"/>
  <c r="K20" i="24"/>
  <c r="C24" i="13"/>
  <c r="U34" i="13"/>
  <c r="O34" i="13"/>
  <c r="E34" i="13"/>
  <c r="M34" i="13"/>
  <c r="I34" i="13"/>
  <c r="Q34" i="13"/>
  <c r="S34" i="13"/>
  <c r="G34" i="13"/>
  <c r="K34" i="13"/>
  <c r="O34" i="26"/>
  <c r="Q34" i="26"/>
  <c r="U34" i="26"/>
  <c r="G34" i="26"/>
  <c r="M34" i="26"/>
  <c r="K34" i="26"/>
  <c r="I34" i="26"/>
  <c r="E34" i="26"/>
  <c r="S34" i="26"/>
  <c r="S61" i="26"/>
  <c r="M21" i="13"/>
  <c r="S21" i="13"/>
  <c r="E21" i="13"/>
  <c r="I21" i="13"/>
  <c r="G21" i="13"/>
  <c r="Q21" i="13"/>
  <c r="K21" i="13"/>
  <c r="U21" i="13"/>
  <c r="O21" i="13"/>
  <c r="Q26" i="26"/>
  <c r="K26" i="26"/>
  <c r="U26" i="26"/>
  <c r="E26" i="26"/>
  <c r="I26" i="26"/>
  <c r="S26" i="26"/>
  <c r="O26" i="26"/>
  <c r="G26" i="26"/>
  <c r="M26" i="26"/>
  <c r="E32" i="26"/>
  <c r="O26" i="24"/>
  <c r="Q26" i="24"/>
  <c r="E26" i="24"/>
  <c r="I26" i="24"/>
  <c r="K26" i="24"/>
  <c r="G26" i="24"/>
  <c r="U26" i="24"/>
  <c r="M26" i="24"/>
  <c r="S26" i="24"/>
  <c r="I26" i="13"/>
  <c r="M26" i="13"/>
  <c r="K26" i="13"/>
  <c r="G26" i="13"/>
  <c r="Q26" i="13"/>
  <c r="O26" i="13"/>
  <c r="S26" i="13"/>
  <c r="U26" i="13"/>
  <c r="E26" i="13"/>
  <c r="K44" i="26" l="1"/>
  <c r="K44" i="24"/>
  <c r="H43" i="23"/>
  <c r="E50" i="18"/>
  <c r="F50" i="18" s="1"/>
  <c r="L25" i="24"/>
  <c r="I25" i="24"/>
  <c r="G44" i="24"/>
  <c r="G44" i="26"/>
  <c r="M43" i="6"/>
  <c r="E44" i="26"/>
  <c r="E44" i="24"/>
  <c r="I43" i="6"/>
  <c r="I43" i="25"/>
  <c r="K43" i="23"/>
  <c r="E43" i="25"/>
  <c r="F43" i="23"/>
  <c r="N43" i="6"/>
  <c r="K5" i="25"/>
  <c r="K13" i="25"/>
  <c r="K41" i="25" s="1"/>
  <c r="F13" i="23"/>
  <c r="F41" i="23" s="1"/>
  <c r="F5" i="23"/>
  <c r="L5" i="25"/>
  <c r="L13" i="25"/>
  <c r="L41" i="25" s="1"/>
  <c r="E5" i="23"/>
  <c r="E13" i="23"/>
  <c r="E41" i="23" s="1"/>
  <c r="J13" i="6"/>
  <c r="J41" i="6" s="1"/>
  <c r="J5" i="6"/>
  <c r="E13" i="6"/>
  <c r="E41" i="6" s="1"/>
  <c r="E5" i="6"/>
  <c r="M5" i="23"/>
  <c r="M13" i="23"/>
  <c r="M41" i="23" s="1"/>
  <c r="K13" i="23"/>
  <c r="K41" i="23" s="1"/>
  <c r="K5" i="23"/>
  <c r="N13" i="25"/>
  <c r="N41" i="25" s="1"/>
  <c r="N5" i="25"/>
  <c r="G5" i="6"/>
  <c r="G13" i="6"/>
  <c r="G41" i="6" s="1"/>
  <c r="L13" i="23"/>
  <c r="L41" i="23" s="1"/>
  <c r="L5" i="23"/>
  <c r="J5" i="23"/>
  <c r="J13" i="23"/>
  <c r="J41" i="23" s="1"/>
  <c r="N5" i="6"/>
  <c r="N13" i="6"/>
  <c r="N41" i="6" s="1"/>
  <c r="E5" i="25"/>
  <c r="E13" i="25"/>
  <c r="E41" i="25" s="1"/>
  <c r="L13" i="6"/>
  <c r="L41" i="6" s="1"/>
  <c r="L5" i="6"/>
  <c r="C5" i="23"/>
  <c r="C13" i="23"/>
  <c r="C41" i="23" s="1"/>
  <c r="O10" i="23"/>
  <c r="O5" i="23" s="1"/>
  <c r="K5" i="6"/>
  <c r="K13" i="6"/>
  <c r="K41" i="6" s="1"/>
  <c r="H13" i="25"/>
  <c r="H41" i="25" s="1"/>
  <c r="H5" i="25"/>
  <c r="I13" i="23"/>
  <c r="I41" i="23" s="1"/>
  <c r="I5" i="23"/>
  <c r="G13" i="23"/>
  <c r="G41" i="23" s="1"/>
  <c r="G5" i="23"/>
  <c r="M13" i="25"/>
  <c r="M41" i="25" s="1"/>
  <c r="M5" i="25"/>
  <c r="D5" i="6"/>
  <c r="D13" i="6"/>
  <c r="D41" i="6" s="1"/>
  <c r="D13" i="23"/>
  <c r="D41" i="23" s="1"/>
  <c r="D5" i="23"/>
  <c r="D13" i="25"/>
  <c r="D41" i="25" s="1"/>
  <c r="D5" i="25"/>
  <c r="M13" i="6"/>
  <c r="M41" i="6" s="1"/>
  <c r="M5" i="6"/>
  <c r="H13" i="6"/>
  <c r="H41" i="6" s="1"/>
  <c r="H5" i="6"/>
  <c r="F5" i="6"/>
  <c r="F13" i="6"/>
  <c r="F41" i="6" s="1"/>
  <c r="F13" i="25"/>
  <c r="F41" i="25" s="1"/>
  <c r="F5" i="25"/>
  <c r="F54" i="18"/>
  <c r="F37" i="18"/>
  <c r="F49" i="18"/>
  <c r="F46" i="18"/>
  <c r="F52" i="18"/>
  <c r="F53" i="18"/>
  <c r="F51" i="18"/>
  <c r="F45" i="18"/>
  <c r="F47" i="18"/>
  <c r="F43" i="18"/>
  <c r="F36" i="18"/>
  <c r="F38" i="18"/>
  <c r="F48" i="18"/>
  <c r="F44" i="18"/>
  <c r="H13" i="23"/>
  <c r="H41" i="23" s="1"/>
  <c r="H5" i="23"/>
  <c r="I13" i="6"/>
  <c r="I41" i="6" s="1"/>
  <c r="I5" i="6"/>
  <c r="I5" i="25"/>
  <c r="I13" i="25"/>
  <c r="I41" i="25" s="1"/>
  <c r="C13" i="25"/>
  <c r="C41" i="25" s="1"/>
  <c r="C5" i="25"/>
  <c r="O10" i="25"/>
  <c r="O5" i="25" s="1"/>
  <c r="G13" i="25"/>
  <c r="G41" i="25" s="1"/>
  <c r="G5" i="25"/>
  <c r="C13" i="6"/>
  <c r="C41" i="6" s="1"/>
  <c r="O10" i="6"/>
  <c r="O5" i="6" s="1"/>
  <c r="C5" i="6"/>
  <c r="N5" i="23"/>
  <c r="N13" i="23"/>
  <c r="N41" i="23" s="1"/>
  <c r="J5" i="25"/>
  <c r="J13" i="25"/>
  <c r="J41" i="25" s="1"/>
  <c r="I44" i="26"/>
  <c r="I44" i="13"/>
  <c r="E43" i="6"/>
  <c r="G43" i="25"/>
  <c r="C43" i="25"/>
  <c r="N43" i="25"/>
  <c r="K43" i="25"/>
  <c r="D43" i="23"/>
  <c r="I43" i="23"/>
  <c r="N43" i="23"/>
  <c r="M43" i="23"/>
  <c r="K43" i="6"/>
  <c r="J43" i="6"/>
  <c r="D43" i="25"/>
  <c r="I44" i="24"/>
  <c r="F43" i="6"/>
  <c r="E43" i="23"/>
  <c r="J43" i="25"/>
  <c r="C43" i="23"/>
  <c r="L46" i="20"/>
  <c r="G43" i="6"/>
  <c r="M43" i="25"/>
  <c r="G43" i="23"/>
  <c r="L43" i="25"/>
  <c r="H43" i="25"/>
  <c r="C43" i="6"/>
  <c r="H43" i="6"/>
  <c r="D43" i="6"/>
  <c r="F43" i="25"/>
  <c r="J43" i="23"/>
  <c r="L43" i="23"/>
  <c r="L43" i="6"/>
  <c r="G32" i="26"/>
  <c r="G32" i="24"/>
  <c r="U60" i="26"/>
  <c r="U61" i="24"/>
  <c r="G32" i="13"/>
  <c r="U60" i="13"/>
  <c r="C42" i="26" l="1"/>
  <c r="O41" i="25"/>
  <c r="O41" i="23"/>
  <c r="C42" i="24"/>
  <c r="O41" i="6"/>
  <c r="C42" i="13"/>
  <c r="N25" i="24"/>
  <c r="K25" i="24"/>
  <c r="O43" i="6"/>
  <c r="N29" i="23"/>
  <c r="N28" i="23"/>
  <c r="N34" i="23"/>
  <c r="N38" i="23"/>
  <c r="N42" i="23"/>
  <c r="N36" i="23"/>
  <c r="N35" i="23"/>
  <c r="N39" i="23"/>
  <c r="C34" i="6"/>
  <c r="C28" i="6"/>
  <c r="C12" i="13"/>
  <c r="O13" i="6"/>
  <c r="C39" i="6"/>
  <c r="C36" i="6"/>
  <c r="C29" i="6"/>
  <c r="C42" i="6"/>
  <c r="C38" i="6"/>
  <c r="C35" i="6"/>
  <c r="L39" i="6"/>
  <c r="L36" i="6"/>
  <c r="L38" i="6"/>
  <c r="L28" i="6"/>
  <c r="L34" i="6"/>
  <c r="L29" i="6"/>
  <c r="L42" i="6"/>
  <c r="L35" i="6"/>
  <c r="L34" i="23"/>
  <c r="L42" i="23"/>
  <c r="L39" i="23"/>
  <c r="L38" i="23"/>
  <c r="L36" i="23"/>
  <c r="L28" i="23"/>
  <c r="L35" i="23"/>
  <c r="L29" i="23"/>
  <c r="N35" i="25"/>
  <c r="N34" i="25"/>
  <c r="N36" i="25"/>
  <c r="N42" i="25"/>
  <c r="N39" i="25"/>
  <c r="N28" i="25"/>
  <c r="N38" i="25"/>
  <c r="N29" i="25"/>
  <c r="J39" i="6"/>
  <c r="J42" i="6"/>
  <c r="J38" i="6"/>
  <c r="J35" i="6"/>
  <c r="J29" i="6"/>
  <c r="J36" i="6"/>
  <c r="J28" i="6"/>
  <c r="J34" i="6"/>
  <c r="H36" i="23"/>
  <c r="H38" i="23"/>
  <c r="H35" i="23"/>
  <c r="H42" i="23"/>
  <c r="H39" i="23"/>
  <c r="H28" i="23"/>
  <c r="H34" i="23"/>
  <c r="H29" i="23"/>
  <c r="F29" i="25"/>
  <c r="F36" i="25"/>
  <c r="F42" i="25"/>
  <c r="F38" i="25"/>
  <c r="F34" i="25"/>
  <c r="F35" i="25"/>
  <c r="F28" i="25"/>
  <c r="F39" i="25"/>
  <c r="M42" i="6"/>
  <c r="M36" i="6"/>
  <c r="M35" i="6"/>
  <c r="M34" i="6"/>
  <c r="M28" i="6"/>
  <c r="M29" i="6"/>
  <c r="M39" i="6"/>
  <c r="M38" i="6"/>
  <c r="D42" i="23"/>
  <c r="D28" i="23"/>
  <c r="D29" i="23"/>
  <c r="D35" i="23"/>
  <c r="D36" i="23"/>
  <c r="D34" i="23"/>
  <c r="D39" i="23"/>
  <c r="D38" i="23"/>
  <c r="M34" i="25"/>
  <c r="M29" i="25"/>
  <c r="M28" i="25"/>
  <c r="M36" i="25"/>
  <c r="M35" i="25"/>
  <c r="M38" i="25"/>
  <c r="M39" i="25"/>
  <c r="M42" i="25"/>
  <c r="I35" i="23"/>
  <c r="I34" i="23"/>
  <c r="I39" i="23"/>
  <c r="I36" i="23"/>
  <c r="I28" i="23"/>
  <c r="I42" i="23"/>
  <c r="I38" i="23"/>
  <c r="I29" i="23"/>
  <c r="N35" i="6"/>
  <c r="N42" i="6"/>
  <c r="N29" i="6"/>
  <c r="N28" i="6"/>
  <c r="N36" i="6"/>
  <c r="N39" i="6"/>
  <c r="N34" i="6"/>
  <c r="N38" i="6"/>
  <c r="M35" i="23"/>
  <c r="M29" i="23"/>
  <c r="M36" i="23"/>
  <c r="M28" i="23"/>
  <c r="M38" i="23"/>
  <c r="M42" i="23"/>
  <c r="M34" i="23"/>
  <c r="M39" i="23"/>
  <c r="L29" i="25"/>
  <c r="L28" i="25"/>
  <c r="L35" i="25"/>
  <c r="L34" i="25"/>
  <c r="L42" i="25"/>
  <c r="L38" i="25"/>
  <c r="L39" i="25"/>
  <c r="L36" i="25"/>
  <c r="K35" i="25"/>
  <c r="K39" i="25"/>
  <c r="K38" i="25"/>
  <c r="K29" i="25"/>
  <c r="K34" i="25"/>
  <c r="K42" i="25"/>
  <c r="K36" i="25"/>
  <c r="K28" i="25"/>
  <c r="J38" i="25"/>
  <c r="J34" i="25"/>
  <c r="J36" i="25"/>
  <c r="J39" i="25"/>
  <c r="J28" i="25"/>
  <c r="J29" i="25"/>
  <c r="J42" i="25"/>
  <c r="J35" i="25"/>
  <c r="G34" i="25"/>
  <c r="G35" i="25"/>
  <c r="G42" i="25"/>
  <c r="G29" i="25"/>
  <c r="G28" i="25"/>
  <c r="G38" i="25"/>
  <c r="G39" i="25"/>
  <c r="G36" i="25"/>
  <c r="I29" i="25"/>
  <c r="I38" i="25"/>
  <c r="I42" i="25"/>
  <c r="I28" i="25"/>
  <c r="I36" i="25"/>
  <c r="I39" i="25"/>
  <c r="I34" i="25"/>
  <c r="I35" i="25"/>
  <c r="K34" i="6"/>
  <c r="K39" i="6"/>
  <c r="K28" i="6"/>
  <c r="K36" i="6"/>
  <c r="K38" i="6"/>
  <c r="K42" i="6"/>
  <c r="K29" i="6"/>
  <c r="K35" i="6"/>
  <c r="K36" i="23"/>
  <c r="K38" i="23"/>
  <c r="K42" i="23"/>
  <c r="K39" i="23"/>
  <c r="K28" i="23"/>
  <c r="K34" i="23"/>
  <c r="K29" i="23"/>
  <c r="K35" i="23"/>
  <c r="E28" i="6"/>
  <c r="E34" i="6"/>
  <c r="E35" i="6"/>
  <c r="E38" i="6"/>
  <c r="E42" i="6"/>
  <c r="E29" i="6"/>
  <c r="E39" i="6"/>
  <c r="E36" i="6"/>
  <c r="F42" i="23"/>
  <c r="F35" i="23"/>
  <c r="F39" i="23"/>
  <c r="F34" i="23"/>
  <c r="F38" i="23"/>
  <c r="F28" i="23"/>
  <c r="F29" i="23"/>
  <c r="F36" i="23"/>
  <c r="F15" i="25"/>
  <c r="F28" i="6"/>
  <c r="F29" i="6"/>
  <c r="F34" i="6"/>
  <c r="F39" i="6"/>
  <c r="F38" i="6"/>
  <c r="F42" i="6"/>
  <c r="F36" i="6"/>
  <c r="F35" i="6"/>
  <c r="D35" i="6"/>
  <c r="D38" i="6"/>
  <c r="D28" i="6"/>
  <c r="D39" i="6"/>
  <c r="D34" i="6"/>
  <c r="D29" i="6"/>
  <c r="D42" i="6"/>
  <c r="D36" i="6"/>
  <c r="C28" i="25"/>
  <c r="C36" i="25"/>
  <c r="C34" i="25"/>
  <c r="C39" i="25"/>
  <c r="C42" i="25"/>
  <c r="C38" i="25"/>
  <c r="C29" i="25"/>
  <c r="C35" i="25"/>
  <c r="C12" i="26"/>
  <c r="O13" i="25"/>
  <c r="I35" i="6"/>
  <c r="I34" i="6"/>
  <c r="I42" i="6"/>
  <c r="I39" i="6"/>
  <c r="I28" i="6"/>
  <c r="I29" i="6"/>
  <c r="I36" i="6"/>
  <c r="I38" i="6"/>
  <c r="E39" i="18"/>
  <c r="N27" i="23"/>
  <c r="H29" i="6"/>
  <c r="H42" i="6"/>
  <c r="H34" i="6"/>
  <c r="H36" i="6"/>
  <c r="H35" i="6"/>
  <c r="H28" i="6"/>
  <c r="H39" i="6"/>
  <c r="H38" i="6"/>
  <c r="D34" i="25"/>
  <c r="D39" i="25"/>
  <c r="D29" i="25"/>
  <c r="D28" i="25"/>
  <c r="D36" i="25"/>
  <c r="D38" i="25"/>
  <c r="D35" i="25"/>
  <c r="D42" i="25"/>
  <c r="G36" i="23"/>
  <c r="G35" i="23"/>
  <c r="G28" i="23"/>
  <c r="G42" i="23"/>
  <c r="G38" i="23"/>
  <c r="G34" i="23"/>
  <c r="G29" i="23"/>
  <c r="G39" i="23"/>
  <c r="H36" i="25"/>
  <c r="H29" i="25"/>
  <c r="H39" i="25"/>
  <c r="H28" i="25"/>
  <c r="H35" i="25"/>
  <c r="H38" i="25"/>
  <c r="H34" i="25"/>
  <c r="H42" i="25"/>
  <c r="O13" i="23"/>
  <c r="C36" i="23"/>
  <c r="C39" i="23"/>
  <c r="C28" i="23"/>
  <c r="C12" i="24"/>
  <c r="C42" i="23"/>
  <c r="C38" i="23"/>
  <c r="C29" i="23"/>
  <c r="C35" i="23"/>
  <c r="C34" i="23"/>
  <c r="E35" i="25"/>
  <c r="E42" i="25"/>
  <c r="E34" i="25"/>
  <c r="E28" i="25"/>
  <c r="E29" i="25"/>
  <c r="E38" i="25"/>
  <c r="E39" i="25"/>
  <c r="E36" i="25"/>
  <c r="J35" i="23"/>
  <c r="J38" i="23"/>
  <c r="J28" i="23"/>
  <c r="J29" i="23"/>
  <c r="J42" i="23"/>
  <c r="J36" i="23"/>
  <c r="J39" i="23"/>
  <c r="J34" i="23"/>
  <c r="G28" i="6"/>
  <c r="G39" i="6"/>
  <c r="G36" i="6"/>
  <c r="G35" i="6"/>
  <c r="G38" i="6"/>
  <c r="G34" i="6"/>
  <c r="G29" i="6"/>
  <c r="G42" i="6"/>
  <c r="E42" i="23"/>
  <c r="E36" i="23"/>
  <c r="E34" i="23"/>
  <c r="E28" i="23"/>
  <c r="E35" i="23"/>
  <c r="E38" i="23"/>
  <c r="E29" i="23"/>
  <c r="E39" i="23"/>
  <c r="O43" i="23"/>
  <c r="C44" i="13"/>
  <c r="C44" i="26"/>
  <c r="O43" i="25"/>
  <c r="C44" i="24"/>
  <c r="I32" i="13"/>
  <c r="U61" i="26"/>
  <c r="I32" i="24"/>
  <c r="U61" i="13"/>
  <c r="I32" i="26"/>
  <c r="F39" i="18" l="1"/>
  <c r="G42" i="26"/>
  <c r="M42" i="26"/>
  <c r="E42" i="26"/>
  <c r="K42" i="26"/>
  <c r="Q42" i="26"/>
  <c r="O42" i="26"/>
  <c r="U42" i="26"/>
  <c r="I42" i="26"/>
  <c r="S42" i="26"/>
  <c r="M42" i="24"/>
  <c r="E42" i="24"/>
  <c r="U42" i="24"/>
  <c r="Q42" i="24"/>
  <c r="S42" i="24"/>
  <c r="G42" i="24"/>
  <c r="O42" i="24"/>
  <c r="I42" i="24"/>
  <c r="K42" i="24"/>
  <c r="S42" i="13"/>
  <c r="E42" i="13"/>
  <c r="I42" i="13"/>
  <c r="U42" i="13"/>
  <c r="G42" i="13"/>
  <c r="Q42" i="13"/>
  <c r="K42" i="13"/>
  <c r="O42" i="13"/>
  <c r="M42" i="13"/>
  <c r="P25" i="24"/>
  <c r="M25" i="24"/>
  <c r="H16" i="23"/>
  <c r="M16" i="6"/>
  <c r="I16" i="23"/>
  <c r="N16" i="6"/>
  <c r="M16" i="23"/>
  <c r="I16" i="25"/>
  <c r="K16" i="23"/>
  <c r="D16" i="6"/>
  <c r="C16" i="25"/>
  <c r="D16" i="25"/>
  <c r="C16" i="6"/>
  <c r="D16" i="23"/>
  <c r="J16" i="25"/>
  <c r="H16" i="25"/>
  <c r="F16" i="25"/>
  <c r="F14" i="25" s="1"/>
  <c r="K16" i="25"/>
  <c r="F16" i="6"/>
  <c r="H16" i="6"/>
  <c r="N16" i="25"/>
  <c r="J16" i="6"/>
  <c r="M16" i="25"/>
  <c r="L16" i="25"/>
  <c r="G16" i="25"/>
  <c r="E16" i="6"/>
  <c r="I16" i="6"/>
  <c r="E16" i="25"/>
  <c r="G16" i="6"/>
  <c r="N16" i="23"/>
  <c r="F16" i="23"/>
  <c r="G16" i="23"/>
  <c r="C16" i="23"/>
  <c r="E16" i="23"/>
  <c r="L16" i="6"/>
  <c r="L16" i="23"/>
  <c r="K16" i="6"/>
  <c r="J16" i="23"/>
  <c r="D44" i="24"/>
  <c r="E37" i="25"/>
  <c r="K37" i="6"/>
  <c r="I30" i="25"/>
  <c r="M30" i="23"/>
  <c r="K37" i="25"/>
  <c r="F30" i="23"/>
  <c r="D44" i="26"/>
  <c r="G30" i="6"/>
  <c r="G37" i="23"/>
  <c r="H30" i="6"/>
  <c r="N26" i="23"/>
  <c r="F30" i="6"/>
  <c r="G37" i="25"/>
  <c r="L37" i="25"/>
  <c r="I30" i="23"/>
  <c r="M37" i="25"/>
  <c r="F30" i="25"/>
  <c r="J37" i="6"/>
  <c r="L37" i="6"/>
  <c r="G37" i="6"/>
  <c r="H37" i="6"/>
  <c r="N37" i="25"/>
  <c r="E30" i="25"/>
  <c r="D30" i="25"/>
  <c r="K30" i="6"/>
  <c r="M30" i="25"/>
  <c r="G30" i="23"/>
  <c r="D30" i="23"/>
  <c r="L30" i="23"/>
  <c r="E30" i="23"/>
  <c r="H30" i="25"/>
  <c r="I37" i="6"/>
  <c r="C37" i="26"/>
  <c r="D37" i="26" s="1"/>
  <c r="F37" i="6"/>
  <c r="F37" i="23"/>
  <c r="E37" i="6"/>
  <c r="E30" i="6"/>
  <c r="K30" i="23"/>
  <c r="K37" i="23"/>
  <c r="J37" i="25"/>
  <c r="K30" i="25"/>
  <c r="L30" i="25"/>
  <c r="N30" i="6"/>
  <c r="H37" i="23"/>
  <c r="L30" i="6"/>
  <c r="N30" i="23"/>
  <c r="H37" i="25"/>
  <c r="J30" i="25"/>
  <c r="M30" i="6"/>
  <c r="H30" i="23"/>
  <c r="L37" i="23"/>
  <c r="J30" i="23"/>
  <c r="D37" i="25"/>
  <c r="I30" i="6"/>
  <c r="D30" i="6"/>
  <c r="I37" i="25"/>
  <c r="M37" i="23"/>
  <c r="N37" i="6"/>
  <c r="I37" i="23"/>
  <c r="D37" i="23"/>
  <c r="M37" i="6"/>
  <c r="F37" i="25"/>
  <c r="J30" i="6"/>
  <c r="N30" i="25"/>
  <c r="N37" i="23"/>
  <c r="K27" i="25"/>
  <c r="K26" i="25" s="1"/>
  <c r="E27" i="23"/>
  <c r="E26" i="23" s="1"/>
  <c r="H27" i="25"/>
  <c r="H26" i="25" s="1"/>
  <c r="G27" i="23"/>
  <c r="G26" i="23" s="1"/>
  <c r="J27" i="23"/>
  <c r="J26" i="23" s="1"/>
  <c r="D27" i="25"/>
  <c r="D26" i="25" s="1"/>
  <c r="O36" i="25"/>
  <c r="C27" i="25"/>
  <c r="G27" i="6"/>
  <c r="G26" i="6" s="1"/>
  <c r="C15" i="23"/>
  <c r="D15" i="6"/>
  <c r="E27" i="25"/>
  <c r="E26" i="25" s="1"/>
  <c r="D15" i="25"/>
  <c r="H27" i="6"/>
  <c r="H26" i="6" s="1"/>
  <c r="E37" i="23"/>
  <c r="I27" i="6"/>
  <c r="I26" i="6" s="1"/>
  <c r="F27" i="23"/>
  <c r="F26" i="23" s="1"/>
  <c r="D27" i="6"/>
  <c r="D26" i="6" s="1"/>
  <c r="N27" i="25"/>
  <c r="N26" i="25" s="1"/>
  <c r="E15" i="23"/>
  <c r="D15" i="23"/>
  <c r="M15" i="6"/>
  <c r="I15" i="6"/>
  <c r="C15" i="25"/>
  <c r="F15" i="6"/>
  <c r="K15" i="6"/>
  <c r="M15" i="23"/>
  <c r="C15" i="6"/>
  <c r="G15" i="6"/>
  <c r="G15" i="23"/>
  <c r="J15" i="25"/>
  <c r="H15" i="23"/>
  <c r="E15" i="25"/>
  <c r="H15" i="25"/>
  <c r="D37" i="6"/>
  <c r="E27" i="6"/>
  <c r="E26" i="6" s="1"/>
  <c r="K15" i="23"/>
  <c r="G15" i="25"/>
  <c r="D27" i="23"/>
  <c r="D26" i="23" s="1"/>
  <c r="M27" i="6"/>
  <c r="M26" i="6" s="1"/>
  <c r="L15" i="23"/>
  <c r="C37" i="13"/>
  <c r="D37" i="13" s="1"/>
  <c r="O36" i="6"/>
  <c r="C43" i="24"/>
  <c r="D43" i="24" s="1"/>
  <c r="O42" i="23"/>
  <c r="D44" i="13"/>
  <c r="C39" i="13"/>
  <c r="C37" i="6"/>
  <c r="O38" i="6"/>
  <c r="D41" i="13"/>
  <c r="D21" i="13"/>
  <c r="D34" i="13"/>
  <c r="D49" i="13"/>
  <c r="D19" i="13"/>
  <c r="D42" i="13"/>
  <c r="D26" i="13"/>
  <c r="D24" i="13"/>
  <c r="D32" i="13"/>
  <c r="C13" i="13"/>
  <c r="D20" i="13"/>
  <c r="D25" i="13"/>
  <c r="J25" i="13" s="1"/>
  <c r="L25" i="13" s="1"/>
  <c r="N25" i="13" s="1"/>
  <c r="P25" i="13" s="1"/>
  <c r="R25" i="13" s="1"/>
  <c r="T25" i="13" s="1"/>
  <c r="V25" i="13" s="1"/>
  <c r="D33" i="13"/>
  <c r="O29" i="25"/>
  <c r="C30" i="26"/>
  <c r="D30" i="26" s="1"/>
  <c r="O39" i="25"/>
  <c r="C40" i="26"/>
  <c r="D40" i="26" s="1"/>
  <c r="C37" i="23"/>
  <c r="O38" i="23"/>
  <c r="C39" i="24"/>
  <c r="O28" i="25"/>
  <c r="C29" i="26"/>
  <c r="D29" i="26" s="1"/>
  <c r="O35" i="6"/>
  <c r="C36" i="13"/>
  <c r="D36" i="13" s="1"/>
  <c r="C35" i="24"/>
  <c r="O34" i="23"/>
  <c r="C30" i="23"/>
  <c r="D25" i="24"/>
  <c r="D32" i="24"/>
  <c r="D24" i="24"/>
  <c r="D41" i="24"/>
  <c r="C13" i="24"/>
  <c r="D49" i="24"/>
  <c r="D34" i="24"/>
  <c r="D21" i="24"/>
  <c r="D20" i="24"/>
  <c r="D19" i="24"/>
  <c r="D26" i="24"/>
  <c r="D33" i="24"/>
  <c r="D42" i="24"/>
  <c r="C37" i="24"/>
  <c r="D37" i="24" s="1"/>
  <c r="O36" i="23"/>
  <c r="C36" i="26"/>
  <c r="D36" i="26" s="1"/>
  <c r="O35" i="25"/>
  <c r="O42" i="25"/>
  <c r="C43" i="26"/>
  <c r="D43" i="26" s="1"/>
  <c r="O29" i="6"/>
  <c r="C30" i="13"/>
  <c r="D30" i="13" s="1"/>
  <c r="O39" i="6"/>
  <c r="C40" i="13"/>
  <c r="D40" i="13" s="1"/>
  <c r="C35" i="13"/>
  <c r="O34" i="6"/>
  <c r="C30" i="6"/>
  <c r="J15" i="23"/>
  <c r="C27" i="23"/>
  <c r="H15" i="6"/>
  <c r="F15" i="23"/>
  <c r="E15" i="6"/>
  <c r="K27" i="23"/>
  <c r="K26" i="23" s="1"/>
  <c r="J27" i="25"/>
  <c r="J26" i="25" s="1"/>
  <c r="K15" i="25"/>
  <c r="N15" i="6"/>
  <c r="I27" i="23"/>
  <c r="I26" i="23" s="1"/>
  <c r="I15" i="23"/>
  <c r="M27" i="25"/>
  <c r="M26" i="25" s="1"/>
  <c r="M15" i="25"/>
  <c r="F27" i="25"/>
  <c r="F26" i="25" s="1"/>
  <c r="J15" i="6"/>
  <c r="N15" i="25"/>
  <c r="L27" i="23"/>
  <c r="L26" i="23" s="1"/>
  <c r="L15" i="6"/>
  <c r="N15" i="23"/>
  <c r="C36" i="24"/>
  <c r="D36" i="24" s="1"/>
  <c r="O35" i="23"/>
  <c r="O28" i="23"/>
  <c r="C29" i="24"/>
  <c r="D29" i="24" s="1"/>
  <c r="C30" i="24"/>
  <c r="D30" i="24" s="1"/>
  <c r="O29" i="23"/>
  <c r="C40" i="24"/>
  <c r="D40" i="24" s="1"/>
  <c r="O39" i="23"/>
  <c r="D32" i="26"/>
  <c r="D26" i="26"/>
  <c r="D21" i="26"/>
  <c r="D41" i="26"/>
  <c r="D49" i="26"/>
  <c r="D24" i="26"/>
  <c r="D34" i="26"/>
  <c r="C13" i="26"/>
  <c r="D42" i="26"/>
  <c r="D20" i="26"/>
  <c r="D33" i="26"/>
  <c r="D25" i="26"/>
  <c r="J25" i="26" s="1"/>
  <c r="L25" i="26" s="1"/>
  <c r="N25" i="26" s="1"/>
  <c r="P25" i="26" s="1"/>
  <c r="R25" i="26" s="1"/>
  <c r="T25" i="26" s="1"/>
  <c r="V25" i="26" s="1"/>
  <c r="D19" i="26"/>
  <c r="C37" i="25"/>
  <c r="O38" i="25"/>
  <c r="C39" i="26"/>
  <c r="C30" i="25"/>
  <c r="C35" i="26"/>
  <c r="O34" i="25"/>
  <c r="O42" i="6"/>
  <c r="C43" i="13"/>
  <c r="D43" i="13" s="1"/>
  <c r="C29" i="13"/>
  <c r="D29" i="13" s="1"/>
  <c r="O28" i="6"/>
  <c r="J37" i="23"/>
  <c r="F27" i="6"/>
  <c r="F26" i="6" s="1"/>
  <c r="K27" i="6"/>
  <c r="K26" i="6" s="1"/>
  <c r="I27" i="25"/>
  <c r="I26" i="25" s="1"/>
  <c r="I15" i="25"/>
  <c r="G30" i="25"/>
  <c r="G27" i="25"/>
  <c r="G26" i="25" s="1"/>
  <c r="L27" i="25"/>
  <c r="L26" i="25" s="1"/>
  <c r="L15" i="25"/>
  <c r="M27" i="23"/>
  <c r="M26" i="23" s="1"/>
  <c r="N27" i="6"/>
  <c r="N26" i="6" s="1"/>
  <c r="H27" i="23"/>
  <c r="H26" i="23" s="1"/>
  <c r="J27" i="6"/>
  <c r="J26" i="6" s="1"/>
  <c r="L27" i="6"/>
  <c r="L26" i="6" s="1"/>
  <c r="C27" i="6"/>
  <c r="K32" i="26"/>
  <c r="K32" i="13"/>
  <c r="K32" i="24"/>
  <c r="R25" i="24" l="1"/>
  <c r="O25" i="24"/>
  <c r="O24" i="24" s="1"/>
  <c r="P24" i="24" s="1"/>
  <c r="C14" i="6"/>
  <c r="J14" i="6"/>
  <c r="J14" i="23"/>
  <c r="D14" i="23"/>
  <c r="N14" i="6"/>
  <c r="E14" i="6"/>
  <c r="N14" i="23"/>
  <c r="K14" i="25"/>
  <c r="E14" i="23"/>
  <c r="F14" i="23"/>
  <c r="O16" i="23"/>
  <c r="M14" i="25"/>
  <c r="J14" i="25"/>
  <c r="I14" i="6"/>
  <c r="C16" i="13"/>
  <c r="D16" i="13" s="1"/>
  <c r="P16" i="13" s="1"/>
  <c r="O16" i="13" s="1"/>
  <c r="C16" i="26"/>
  <c r="D16" i="26" s="1"/>
  <c r="F16" i="26" s="1"/>
  <c r="E16" i="26" s="1"/>
  <c r="L14" i="6"/>
  <c r="H14" i="23"/>
  <c r="C16" i="24"/>
  <c r="D16" i="24" s="1"/>
  <c r="P16" i="24" s="1"/>
  <c r="O16" i="24" s="1"/>
  <c r="O16" i="6"/>
  <c r="M14" i="23"/>
  <c r="F14" i="6"/>
  <c r="I14" i="23"/>
  <c r="L14" i="25"/>
  <c r="I14" i="25"/>
  <c r="N14" i="25"/>
  <c r="G14" i="25"/>
  <c r="H14" i="25"/>
  <c r="G14" i="23"/>
  <c r="K14" i="6"/>
  <c r="M14" i="6"/>
  <c r="D14" i="6"/>
  <c r="O16" i="25"/>
  <c r="D14" i="25"/>
  <c r="H14" i="6"/>
  <c r="L14" i="23"/>
  <c r="K14" i="23"/>
  <c r="E14" i="25"/>
  <c r="G14" i="6"/>
  <c r="C14" i="23"/>
  <c r="D39" i="24"/>
  <c r="T39" i="24" s="1"/>
  <c r="S39" i="24" s="1"/>
  <c r="C38" i="24"/>
  <c r="D38" i="24" s="1"/>
  <c r="V61" i="26"/>
  <c r="J32" i="26"/>
  <c r="D39" i="26"/>
  <c r="P39" i="26" s="1"/>
  <c r="O39" i="26" s="1"/>
  <c r="C38" i="26"/>
  <c r="D38" i="26" s="1"/>
  <c r="D39" i="13"/>
  <c r="J39" i="13" s="1"/>
  <c r="I39" i="13" s="1"/>
  <c r="C38" i="13"/>
  <c r="D38" i="13" s="1"/>
  <c r="J32" i="13"/>
  <c r="O37" i="25"/>
  <c r="O30" i="6"/>
  <c r="O30" i="23"/>
  <c r="C28" i="26"/>
  <c r="C27" i="26" s="1"/>
  <c r="D27" i="26" s="1"/>
  <c r="O37" i="23"/>
  <c r="O37" i="6"/>
  <c r="O15" i="25"/>
  <c r="C15" i="24"/>
  <c r="D15" i="24" s="1"/>
  <c r="O27" i="25"/>
  <c r="O30" i="25"/>
  <c r="C14" i="25"/>
  <c r="O15" i="23"/>
  <c r="O15" i="6"/>
  <c r="C26" i="25"/>
  <c r="O26" i="25" s="1"/>
  <c r="C15" i="26"/>
  <c r="D15" i="26" s="1"/>
  <c r="C15" i="13"/>
  <c r="D15" i="13" s="1"/>
  <c r="L41" i="26"/>
  <c r="L20" i="26"/>
  <c r="L19" i="26"/>
  <c r="L33" i="26"/>
  <c r="L26" i="26"/>
  <c r="L34" i="26"/>
  <c r="K13" i="26"/>
  <c r="K25" i="26"/>
  <c r="K24" i="26" s="1"/>
  <c r="L24" i="26" s="1"/>
  <c r="L49" i="26"/>
  <c r="L21" i="26"/>
  <c r="L44" i="26"/>
  <c r="L42" i="26"/>
  <c r="F20" i="26"/>
  <c r="E13" i="26"/>
  <c r="F33" i="26"/>
  <c r="F42" i="26"/>
  <c r="F41" i="26"/>
  <c r="E24" i="26"/>
  <c r="F24" i="26" s="1"/>
  <c r="F26" i="26"/>
  <c r="F34" i="26"/>
  <c r="F44" i="26"/>
  <c r="F32" i="26"/>
  <c r="F49" i="26"/>
  <c r="F19" i="26"/>
  <c r="F21" i="26"/>
  <c r="P30" i="24"/>
  <c r="O30" i="24" s="1"/>
  <c r="J30" i="24"/>
  <c r="I30" i="24" s="1"/>
  <c r="N30" i="24"/>
  <c r="M30" i="24" s="1"/>
  <c r="V30" i="24"/>
  <c r="U30" i="24" s="1"/>
  <c r="T30" i="24"/>
  <c r="S30" i="24" s="1"/>
  <c r="H30" i="24"/>
  <c r="G30" i="24" s="1"/>
  <c r="R30" i="24"/>
  <c r="Q30" i="24" s="1"/>
  <c r="F30" i="24"/>
  <c r="E30" i="24" s="1"/>
  <c r="L30" i="24"/>
  <c r="K30" i="24" s="1"/>
  <c r="P37" i="26"/>
  <c r="O37" i="26" s="1"/>
  <c r="J37" i="26"/>
  <c r="I37" i="26" s="1"/>
  <c r="F37" i="26"/>
  <c r="E37" i="26" s="1"/>
  <c r="L37" i="26"/>
  <c r="K37" i="26" s="1"/>
  <c r="T37" i="26"/>
  <c r="S37" i="26" s="1"/>
  <c r="R37" i="26"/>
  <c r="Q37" i="26" s="1"/>
  <c r="V37" i="26"/>
  <c r="U37" i="26" s="1"/>
  <c r="H37" i="26"/>
  <c r="G37" i="26" s="1"/>
  <c r="N37" i="26"/>
  <c r="M37" i="26" s="1"/>
  <c r="C31" i="13"/>
  <c r="D31" i="13" s="1"/>
  <c r="D35" i="13"/>
  <c r="H36" i="26"/>
  <c r="T36" i="26"/>
  <c r="N36" i="26"/>
  <c r="P36" i="26"/>
  <c r="L36" i="26"/>
  <c r="V36" i="26"/>
  <c r="F36" i="26"/>
  <c r="J36" i="26"/>
  <c r="R36" i="26"/>
  <c r="N19" i="24"/>
  <c r="M13" i="24"/>
  <c r="N26" i="24"/>
  <c r="M24" i="24"/>
  <c r="N24" i="24" s="1"/>
  <c r="N21" i="24"/>
  <c r="N41" i="24"/>
  <c r="N42" i="24"/>
  <c r="N44" i="24"/>
  <c r="N20" i="24"/>
  <c r="N34" i="24"/>
  <c r="N33" i="24"/>
  <c r="N49" i="24"/>
  <c r="C31" i="24"/>
  <c r="D31" i="24" s="1"/>
  <c r="D35" i="24"/>
  <c r="V30" i="26"/>
  <c r="U30" i="26" s="1"/>
  <c r="R30" i="26"/>
  <c r="Q30" i="26" s="1"/>
  <c r="J30" i="26"/>
  <c r="I30" i="26" s="1"/>
  <c r="F30" i="26"/>
  <c r="E30" i="26" s="1"/>
  <c r="N30" i="26"/>
  <c r="M30" i="26" s="1"/>
  <c r="T30" i="26"/>
  <c r="S30" i="26" s="1"/>
  <c r="H30" i="26"/>
  <c r="G30" i="26" s="1"/>
  <c r="P30" i="26"/>
  <c r="O30" i="26" s="1"/>
  <c r="L30" i="26"/>
  <c r="K30" i="26" s="1"/>
  <c r="P40" i="24"/>
  <c r="O40" i="24" s="1"/>
  <c r="J40" i="24"/>
  <c r="I40" i="24" s="1"/>
  <c r="N40" i="24"/>
  <c r="M40" i="24" s="1"/>
  <c r="F40" i="24"/>
  <c r="E40" i="24" s="1"/>
  <c r="L40" i="24"/>
  <c r="K40" i="24" s="1"/>
  <c r="H40" i="24"/>
  <c r="G40" i="24" s="1"/>
  <c r="R40" i="24"/>
  <c r="Q40" i="24" s="1"/>
  <c r="T40" i="24"/>
  <c r="S40" i="24" s="1"/>
  <c r="V40" i="24"/>
  <c r="U40" i="24" s="1"/>
  <c r="F30" i="13"/>
  <c r="E30" i="13" s="1"/>
  <c r="V30" i="13"/>
  <c r="U30" i="13" s="1"/>
  <c r="J30" i="13"/>
  <c r="I30" i="13" s="1"/>
  <c r="H30" i="13"/>
  <c r="G30" i="13" s="1"/>
  <c r="R30" i="13"/>
  <c r="Q30" i="13" s="1"/>
  <c r="P30" i="13"/>
  <c r="O30" i="13" s="1"/>
  <c r="L30" i="13"/>
  <c r="K30" i="13" s="1"/>
  <c r="N30" i="13"/>
  <c r="M30" i="13" s="1"/>
  <c r="T30" i="13"/>
  <c r="S30" i="13" s="1"/>
  <c r="F42" i="13"/>
  <c r="F21" i="13"/>
  <c r="F26" i="13"/>
  <c r="F32" i="13"/>
  <c r="E13" i="13"/>
  <c r="E24" i="13"/>
  <c r="F24" i="13" s="1"/>
  <c r="F20" i="13"/>
  <c r="F34" i="13"/>
  <c r="F41" i="13"/>
  <c r="F19" i="13"/>
  <c r="F49" i="13"/>
  <c r="F33" i="13"/>
  <c r="H42" i="26"/>
  <c r="H20" i="26"/>
  <c r="H44" i="26"/>
  <c r="H49" i="26"/>
  <c r="H33" i="26"/>
  <c r="H19" i="26"/>
  <c r="G24" i="26"/>
  <c r="H24" i="26" s="1"/>
  <c r="H34" i="26"/>
  <c r="H41" i="26"/>
  <c r="H32" i="26"/>
  <c r="H26" i="26"/>
  <c r="G13" i="26"/>
  <c r="H21" i="26"/>
  <c r="T56" i="26"/>
  <c r="S25" i="26"/>
  <c r="S24" i="26" s="1"/>
  <c r="T24" i="26" s="1"/>
  <c r="T21" i="26"/>
  <c r="T61" i="26"/>
  <c r="T34" i="26"/>
  <c r="T44" i="26"/>
  <c r="T33" i="26"/>
  <c r="T42" i="26"/>
  <c r="T19" i="26"/>
  <c r="T20" i="26"/>
  <c r="T49" i="26"/>
  <c r="T41" i="26"/>
  <c r="T26" i="26"/>
  <c r="T47" i="26"/>
  <c r="S13" i="26"/>
  <c r="P33" i="26"/>
  <c r="P26" i="26"/>
  <c r="P44" i="26"/>
  <c r="P20" i="26"/>
  <c r="O25" i="26"/>
  <c r="O24" i="26" s="1"/>
  <c r="P24" i="26" s="1"/>
  <c r="O13" i="26"/>
  <c r="P21" i="26"/>
  <c r="P49" i="26"/>
  <c r="P34" i="26"/>
  <c r="P41" i="26"/>
  <c r="P42" i="26"/>
  <c r="P19" i="26"/>
  <c r="L40" i="13"/>
  <c r="K40" i="13" s="1"/>
  <c r="F40" i="13"/>
  <c r="E40" i="13" s="1"/>
  <c r="N40" i="13"/>
  <c r="M40" i="13" s="1"/>
  <c r="V40" i="13"/>
  <c r="U40" i="13" s="1"/>
  <c r="H40" i="13"/>
  <c r="G40" i="13" s="1"/>
  <c r="P40" i="13"/>
  <c r="O40" i="13" s="1"/>
  <c r="J40" i="13"/>
  <c r="I40" i="13" s="1"/>
  <c r="T40" i="13"/>
  <c r="S40" i="13" s="1"/>
  <c r="R40" i="13"/>
  <c r="Q40" i="13" s="1"/>
  <c r="V43" i="26"/>
  <c r="U43" i="26" s="1"/>
  <c r="J43" i="26"/>
  <c r="I43" i="26" s="1"/>
  <c r="L43" i="26"/>
  <c r="K43" i="26" s="1"/>
  <c r="N43" i="26"/>
  <c r="M43" i="26" s="1"/>
  <c r="T43" i="26"/>
  <c r="S43" i="26" s="1"/>
  <c r="H43" i="26"/>
  <c r="G43" i="26" s="1"/>
  <c r="R43" i="26"/>
  <c r="Q43" i="26" s="1"/>
  <c r="F43" i="26"/>
  <c r="E43" i="26" s="1"/>
  <c r="P43" i="26"/>
  <c r="O43" i="26" s="1"/>
  <c r="R19" i="24"/>
  <c r="R41" i="24"/>
  <c r="R21" i="24"/>
  <c r="R56" i="24"/>
  <c r="R26" i="24"/>
  <c r="R33" i="24"/>
  <c r="R42" i="24"/>
  <c r="Q13" i="24"/>
  <c r="R47" i="24"/>
  <c r="R44" i="24"/>
  <c r="R34" i="24"/>
  <c r="R20" i="24"/>
  <c r="R49" i="24"/>
  <c r="H42" i="24"/>
  <c r="H20" i="24"/>
  <c r="H41" i="24"/>
  <c r="G13" i="24"/>
  <c r="H49" i="24"/>
  <c r="H34" i="24"/>
  <c r="H44" i="24"/>
  <c r="H33" i="24"/>
  <c r="H32" i="24"/>
  <c r="H26" i="24"/>
  <c r="H21" i="24"/>
  <c r="G24" i="24"/>
  <c r="H24" i="24" s="1"/>
  <c r="H19" i="24"/>
  <c r="V41" i="24"/>
  <c r="V19" i="24"/>
  <c r="V61" i="24"/>
  <c r="V44" i="24"/>
  <c r="V56" i="24"/>
  <c r="V34" i="24"/>
  <c r="V42" i="24"/>
  <c r="V60" i="24"/>
  <c r="V49" i="24"/>
  <c r="V47" i="24"/>
  <c r="V20" i="24"/>
  <c r="V33" i="24"/>
  <c r="V21" i="24"/>
  <c r="U13" i="24"/>
  <c r="V26" i="24"/>
  <c r="V20" i="13"/>
  <c r="V42" i="13"/>
  <c r="V41" i="13"/>
  <c r="V49" i="13"/>
  <c r="V47" i="13"/>
  <c r="U25" i="13"/>
  <c r="U24" i="13" s="1"/>
  <c r="V24" i="13" s="1"/>
  <c r="V60" i="13"/>
  <c r="V34" i="13"/>
  <c r="V19" i="13"/>
  <c r="V56" i="13"/>
  <c r="V21" i="13"/>
  <c r="V33" i="13"/>
  <c r="V44" i="13"/>
  <c r="V26" i="13"/>
  <c r="U13" i="13"/>
  <c r="H19" i="13"/>
  <c r="H21" i="13"/>
  <c r="H49" i="13"/>
  <c r="G24" i="13"/>
  <c r="H24" i="13" s="1"/>
  <c r="H26" i="13"/>
  <c r="H32" i="13"/>
  <c r="H44" i="13"/>
  <c r="H42" i="13"/>
  <c r="H20" i="13"/>
  <c r="H34" i="13"/>
  <c r="H41" i="13"/>
  <c r="H33" i="13"/>
  <c r="G13" i="13"/>
  <c r="P41" i="13"/>
  <c r="P26" i="13"/>
  <c r="P49" i="13"/>
  <c r="P33" i="13"/>
  <c r="P21" i="13"/>
  <c r="O13" i="13"/>
  <c r="P19" i="13"/>
  <c r="P34" i="13"/>
  <c r="O25" i="13"/>
  <c r="O24" i="13" s="1"/>
  <c r="P24" i="13" s="1"/>
  <c r="P44" i="13"/>
  <c r="P42" i="13"/>
  <c r="P20" i="13"/>
  <c r="H43" i="24"/>
  <c r="G43" i="24" s="1"/>
  <c r="T43" i="24"/>
  <c r="S43" i="24" s="1"/>
  <c r="V43" i="24"/>
  <c r="U43" i="24" s="1"/>
  <c r="J43" i="24"/>
  <c r="I43" i="24" s="1"/>
  <c r="N43" i="24"/>
  <c r="M43" i="24" s="1"/>
  <c r="L43" i="24"/>
  <c r="K43" i="24" s="1"/>
  <c r="R43" i="24"/>
  <c r="Q43" i="24" s="1"/>
  <c r="F43" i="24"/>
  <c r="E43" i="24" s="1"/>
  <c r="P43" i="24"/>
  <c r="O43" i="24" s="1"/>
  <c r="V61" i="13"/>
  <c r="L21" i="24"/>
  <c r="L41" i="24"/>
  <c r="K24" i="24"/>
  <c r="L24" i="24" s="1"/>
  <c r="L33" i="24"/>
  <c r="L19" i="24"/>
  <c r="L34" i="24"/>
  <c r="K13" i="24"/>
  <c r="L42" i="24"/>
  <c r="L44" i="24"/>
  <c r="L49" i="24"/>
  <c r="L26" i="24"/>
  <c r="L20" i="24"/>
  <c r="J20" i="24"/>
  <c r="I13" i="24"/>
  <c r="J26" i="24"/>
  <c r="J49" i="24"/>
  <c r="J34" i="24"/>
  <c r="J33" i="24"/>
  <c r="J21" i="24"/>
  <c r="I24" i="24"/>
  <c r="J24" i="24" s="1"/>
  <c r="J44" i="24"/>
  <c r="J42" i="24"/>
  <c r="J19" i="24"/>
  <c r="J41" i="24"/>
  <c r="F36" i="13"/>
  <c r="N36" i="13"/>
  <c r="V36" i="13"/>
  <c r="L36" i="13"/>
  <c r="J36" i="13"/>
  <c r="P36" i="13"/>
  <c r="T36" i="13"/>
  <c r="H36" i="13"/>
  <c r="R36" i="13"/>
  <c r="L42" i="13"/>
  <c r="L34" i="13"/>
  <c r="K25" i="13"/>
  <c r="K24" i="13" s="1"/>
  <c r="L24" i="13" s="1"/>
  <c r="L20" i="13"/>
  <c r="L44" i="13"/>
  <c r="L49" i="13"/>
  <c r="L21" i="13"/>
  <c r="L33" i="13"/>
  <c r="L41" i="13"/>
  <c r="K13" i="13"/>
  <c r="L19" i="13"/>
  <c r="L26" i="13"/>
  <c r="T21" i="13"/>
  <c r="T34" i="13"/>
  <c r="T61" i="13"/>
  <c r="T20" i="13"/>
  <c r="S13" i="13"/>
  <c r="T33" i="13"/>
  <c r="T42" i="13"/>
  <c r="T19" i="13"/>
  <c r="T41" i="13"/>
  <c r="S25" i="13"/>
  <c r="S24" i="13" s="1"/>
  <c r="T24" i="13" s="1"/>
  <c r="T26" i="13"/>
  <c r="T56" i="13"/>
  <c r="T49" i="13"/>
  <c r="T47" i="13"/>
  <c r="T44" i="13"/>
  <c r="H43" i="13"/>
  <c r="G43" i="13" s="1"/>
  <c r="V43" i="13"/>
  <c r="U43" i="13" s="1"/>
  <c r="N43" i="13"/>
  <c r="M43" i="13" s="1"/>
  <c r="L43" i="13"/>
  <c r="K43" i="13" s="1"/>
  <c r="F43" i="13"/>
  <c r="E43" i="13" s="1"/>
  <c r="P43" i="13"/>
  <c r="O43" i="13" s="1"/>
  <c r="R43" i="13"/>
  <c r="Q43" i="13" s="1"/>
  <c r="J43" i="13"/>
  <c r="I43" i="13" s="1"/>
  <c r="T43" i="13"/>
  <c r="S43" i="13" s="1"/>
  <c r="M25" i="26"/>
  <c r="M24" i="26" s="1"/>
  <c r="N24" i="26" s="1"/>
  <c r="N42" i="26"/>
  <c r="M13" i="26"/>
  <c r="N33" i="26"/>
  <c r="N49" i="26"/>
  <c r="N34" i="26"/>
  <c r="N20" i="26"/>
  <c r="N26" i="26"/>
  <c r="N21" i="26"/>
  <c r="N41" i="26"/>
  <c r="N44" i="26"/>
  <c r="N19" i="26"/>
  <c r="R33" i="26"/>
  <c r="Q13" i="26"/>
  <c r="R19" i="26"/>
  <c r="R49" i="26"/>
  <c r="R21" i="26"/>
  <c r="R26" i="26"/>
  <c r="R34" i="26"/>
  <c r="R20" i="26"/>
  <c r="R47" i="26"/>
  <c r="Q25" i="26"/>
  <c r="Q24" i="26" s="1"/>
  <c r="R24" i="26" s="1"/>
  <c r="R44" i="26"/>
  <c r="R56" i="26"/>
  <c r="R41" i="26"/>
  <c r="R42" i="26"/>
  <c r="T29" i="24"/>
  <c r="S29" i="24" s="1"/>
  <c r="V29" i="24"/>
  <c r="U29" i="24" s="1"/>
  <c r="P29" i="24"/>
  <c r="O29" i="24" s="1"/>
  <c r="L29" i="24"/>
  <c r="K29" i="24" s="1"/>
  <c r="H29" i="24"/>
  <c r="G29" i="24" s="1"/>
  <c r="N29" i="24"/>
  <c r="M29" i="24" s="1"/>
  <c r="J29" i="24"/>
  <c r="I29" i="24" s="1"/>
  <c r="F29" i="24"/>
  <c r="E29" i="24" s="1"/>
  <c r="R29" i="24"/>
  <c r="Q29" i="24" s="1"/>
  <c r="P26" i="24"/>
  <c r="P21" i="24"/>
  <c r="P41" i="24"/>
  <c r="P44" i="24"/>
  <c r="P20" i="24"/>
  <c r="P49" i="24"/>
  <c r="P42" i="24"/>
  <c r="O13" i="24"/>
  <c r="P33" i="24"/>
  <c r="P34" i="24"/>
  <c r="P19" i="24"/>
  <c r="F21" i="24"/>
  <c r="F20" i="24"/>
  <c r="F34" i="24"/>
  <c r="F42" i="24"/>
  <c r="F41" i="24"/>
  <c r="E24" i="24"/>
  <c r="F24" i="24" s="1"/>
  <c r="F44" i="24"/>
  <c r="F49" i="24"/>
  <c r="F33" i="24"/>
  <c r="F19" i="24"/>
  <c r="F26" i="24"/>
  <c r="F32" i="24"/>
  <c r="E13" i="24"/>
  <c r="R42" i="13"/>
  <c r="R21" i="13"/>
  <c r="R20" i="13"/>
  <c r="Q13" i="13"/>
  <c r="R33" i="13"/>
  <c r="R19" i="13"/>
  <c r="R49" i="13"/>
  <c r="R47" i="13"/>
  <c r="R26" i="13"/>
  <c r="R56" i="13"/>
  <c r="R41" i="13"/>
  <c r="R34" i="13"/>
  <c r="R44" i="13"/>
  <c r="Q25" i="13"/>
  <c r="Q24" i="13" s="1"/>
  <c r="R24" i="13" s="1"/>
  <c r="F37" i="13"/>
  <c r="E37" i="13" s="1"/>
  <c r="V37" i="13"/>
  <c r="U37" i="13" s="1"/>
  <c r="T37" i="13"/>
  <c r="S37" i="13" s="1"/>
  <c r="L37" i="13"/>
  <c r="K37" i="13" s="1"/>
  <c r="N37" i="13"/>
  <c r="M37" i="13" s="1"/>
  <c r="P37" i="13"/>
  <c r="O37" i="13" s="1"/>
  <c r="H37" i="13"/>
  <c r="G37" i="13" s="1"/>
  <c r="J37" i="13"/>
  <c r="I37" i="13" s="1"/>
  <c r="R37" i="13"/>
  <c r="Q37" i="13" s="1"/>
  <c r="O27" i="6"/>
  <c r="C28" i="13"/>
  <c r="C26" i="6"/>
  <c r="O26" i="6" s="1"/>
  <c r="N29" i="13"/>
  <c r="M29" i="13" s="1"/>
  <c r="L29" i="13"/>
  <c r="K29" i="13" s="1"/>
  <c r="P29" i="13"/>
  <c r="O29" i="13" s="1"/>
  <c r="H29" i="13"/>
  <c r="G29" i="13" s="1"/>
  <c r="T29" i="13"/>
  <c r="S29" i="13" s="1"/>
  <c r="V29" i="13"/>
  <c r="U29" i="13" s="1"/>
  <c r="J29" i="13"/>
  <c r="I29" i="13" s="1"/>
  <c r="F29" i="13"/>
  <c r="E29" i="13" s="1"/>
  <c r="R29" i="13"/>
  <c r="Q29" i="13" s="1"/>
  <c r="C31" i="26"/>
  <c r="D31" i="26" s="1"/>
  <c r="D35" i="26"/>
  <c r="J34" i="26"/>
  <c r="J42" i="26"/>
  <c r="J44" i="26"/>
  <c r="J19" i="26"/>
  <c r="J26" i="26"/>
  <c r="J21" i="26"/>
  <c r="J49" i="26"/>
  <c r="I13" i="26"/>
  <c r="J20" i="26"/>
  <c r="I25" i="26"/>
  <c r="I24" i="26" s="1"/>
  <c r="J24" i="26" s="1"/>
  <c r="J33" i="26"/>
  <c r="J41" i="26"/>
  <c r="V56" i="26"/>
  <c r="U13" i="26"/>
  <c r="V19" i="26"/>
  <c r="V41" i="26"/>
  <c r="V47" i="26"/>
  <c r="V20" i="26"/>
  <c r="V33" i="26"/>
  <c r="V34" i="26"/>
  <c r="V44" i="26"/>
  <c r="V21" i="26"/>
  <c r="V42" i="26"/>
  <c r="V49" i="26"/>
  <c r="V26" i="26"/>
  <c r="U25" i="26"/>
  <c r="U24" i="26" s="1"/>
  <c r="V24" i="26" s="1"/>
  <c r="V60" i="26"/>
  <c r="H36" i="24"/>
  <c r="L36" i="24"/>
  <c r="P36" i="24"/>
  <c r="R36" i="24"/>
  <c r="N36" i="24"/>
  <c r="J36" i="24"/>
  <c r="V36" i="24"/>
  <c r="T36" i="24"/>
  <c r="F36" i="24"/>
  <c r="O27" i="23"/>
  <c r="C26" i="23"/>
  <c r="O26" i="23" s="1"/>
  <c r="C28" i="24"/>
  <c r="N37" i="24"/>
  <c r="H37" i="24"/>
  <c r="P37" i="24"/>
  <c r="F37" i="24"/>
  <c r="V37" i="24"/>
  <c r="L37" i="24"/>
  <c r="T37" i="24"/>
  <c r="J37" i="24"/>
  <c r="R37" i="24"/>
  <c r="T41" i="24"/>
  <c r="T49" i="24"/>
  <c r="T61" i="24"/>
  <c r="T42" i="24"/>
  <c r="T44" i="24"/>
  <c r="S13" i="24"/>
  <c r="T47" i="24"/>
  <c r="T20" i="24"/>
  <c r="T34" i="24"/>
  <c r="T21" i="24"/>
  <c r="T56" i="24"/>
  <c r="T19" i="24"/>
  <c r="T33" i="24"/>
  <c r="T26" i="24"/>
  <c r="P29" i="26"/>
  <c r="O29" i="26" s="1"/>
  <c r="J29" i="26"/>
  <c r="I29" i="26" s="1"/>
  <c r="T29" i="26"/>
  <c r="S29" i="26" s="1"/>
  <c r="F29" i="26"/>
  <c r="E29" i="26" s="1"/>
  <c r="H29" i="26"/>
  <c r="G29" i="26" s="1"/>
  <c r="N29" i="26"/>
  <c r="M29" i="26" s="1"/>
  <c r="L29" i="26"/>
  <c r="K29" i="26" s="1"/>
  <c r="R29" i="26"/>
  <c r="Q29" i="26" s="1"/>
  <c r="V29" i="26"/>
  <c r="U29" i="26" s="1"/>
  <c r="T40" i="26"/>
  <c r="S40" i="26" s="1"/>
  <c r="J40" i="26"/>
  <c r="I40" i="26" s="1"/>
  <c r="R40" i="26"/>
  <c r="Q40" i="26" s="1"/>
  <c r="V40" i="26"/>
  <c r="U40" i="26" s="1"/>
  <c r="P40" i="26"/>
  <c r="O40" i="26" s="1"/>
  <c r="F40" i="26"/>
  <c r="E40" i="26" s="1"/>
  <c r="L40" i="26"/>
  <c r="K40" i="26" s="1"/>
  <c r="N40" i="26"/>
  <c r="M40" i="26" s="1"/>
  <c r="H40" i="26"/>
  <c r="G40" i="26" s="1"/>
  <c r="N19" i="13"/>
  <c r="N34" i="13"/>
  <c r="N44" i="13"/>
  <c r="M13" i="13"/>
  <c r="N26" i="13"/>
  <c r="M25" i="13"/>
  <c r="M24" i="13" s="1"/>
  <c r="N24" i="13" s="1"/>
  <c r="N20" i="13"/>
  <c r="N21" i="13"/>
  <c r="N42" i="13"/>
  <c r="N33" i="13"/>
  <c r="N49" i="13"/>
  <c r="N41" i="13"/>
  <c r="J19" i="13"/>
  <c r="J42" i="13"/>
  <c r="J49" i="13"/>
  <c r="I13" i="13"/>
  <c r="J41" i="13"/>
  <c r="J20" i="13"/>
  <c r="J26" i="13"/>
  <c r="J44" i="13"/>
  <c r="J33" i="13"/>
  <c r="J34" i="13"/>
  <c r="I25" i="13"/>
  <c r="I24" i="13" s="1"/>
  <c r="J24" i="13" s="1"/>
  <c r="J21" i="13"/>
  <c r="J32" i="24"/>
  <c r="M32" i="26"/>
  <c r="L32" i="26"/>
  <c r="M32" i="24"/>
  <c r="L32" i="24"/>
  <c r="M32" i="13"/>
  <c r="L32" i="13"/>
  <c r="T25" i="24" l="1"/>
  <c r="Q25" i="24"/>
  <c r="Q24" i="24" s="1"/>
  <c r="R24" i="24" s="1"/>
  <c r="V16" i="26"/>
  <c r="U16" i="26" s="1"/>
  <c r="T16" i="24"/>
  <c r="S16" i="24" s="1"/>
  <c r="V16" i="13"/>
  <c r="U16" i="13" s="1"/>
  <c r="T16" i="13"/>
  <c r="S16" i="13" s="1"/>
  <c r="F16" i="13"/>
  <c r="E16" i="13" s="1"/>
  <c r="R16" i="24"/>
  <c r="Q16" i="24" s="1"/>
  <c r="P16" i="26"/>
  <c r="O16" i="26" s="1"/>
  <c r="R16" i="13"/>
  <c r="Q16" i="13" s="1"/>
  <c r="H16" i="13"/>
  <c r="G16" i="13" s="1"/>
  <c r="J16" i="13"/>
  <c r="I16" i="13" s="1"/>
  <c r="L16" i="13"/>
  <c r="K16" i="13" s="1"/>
  <c r="N16" i="13"/>
  <c r="M16" i="13" s="1"/>
  <c r="N16" i="24"/>
  <c r="M16" i="24" s="1"/>
  <c r="H16" i="26"/>
  <c r="G16" i="26" s="1"/>
  <c r="J16" i="26"/>
  <c r="I16" i="26" s="1"/>
  <c r="O14" i="23"/>
  <c r="V39" i="26"/>
  <c r="U39" i="26" s="1"/>
  <c r="U38" i="26" s="1"/>
  <c r="L16" i="24"/>
  <c r="K16" i="24" s="1"/>
  <c r="V16" i="24"/>
  <c r="U16" i="24" s="1"/>
  <c r="H16" i="24"/>
  <c r="G16" i="24" s="1"/>
  <c r="L16" i="26"/>
  <c r="K16" i="26" s="1"/>
  <c r="R16" i="26"/>
  <c r="Q16" i="26" s="1"/>
  <c r="F16" i="24"/>
  <c r="E16" i="24" s="1"/>
  <c r="J39" i="26"/>
  <c r="I39" i="26" s="1"/>
  <c r="I38" i="26" s="1"/>
  <c r="J16" i="24"/>
  <c r="I16" i="24" s="1"/>
  <c r="N16" i="26"/>
  <c r="M16" i="26" s="1"/>
  <c r="T16" i="26"/>
  <c r="S16" i="26" s="1"/>
  <c r="L39" i="26"/>
  <c r="K39" i="26" s="1"/>
  <c r="K38" i="26" s="1"/>
  <c r="R39" i="26"/>
  <c r="Q39" i="26" s="1"/>
  <c r="Q38" i="26" s="1"/>
  <c r="T39" i="26"/>
  <c r="S39" i="26" s="1"/>
  <c r="S38" i="26" s="1"/>
  <c r="O14" i="25"/>
  <c r="N39" i="26"/>
  <c r="M39" i="26" s="1"/>
  <c r="M38" i="26" s="1"/>
  <c r="H39" i="26"/>
  <c r="G39" i="26" s="1"/>
  <c r="G38" i="26" s="1"/>
  <c r="I38" i="13"/>
  <c r="J38" i="13" s="1"/>
  <c r="S38" i="24"/>
  <c r="T38" i="24" s="1"/>
  <c r="O14" i="6"/>
  <c r="F39" i="26"/>
  <c r="E39" i="26" s="1"/>
  <c r="E38" i="26" s="1"/>
  <c r="H39" i="13"/>
  <c r="G39" i="13" s="1"/>
  <c r="G38" i="13" s="1"/>
  <c r="H38" i="13" s="1"/>
  <c r="H39" i="24"/>
  <c r="G39" i="24" s="1"/>
  <c r="G38" i="24" s="1"/>
  <c r="H38" i="24" s="1"/>
  <c r="N39" i="13"/>
  <c r="M39" i="13" s="1"/>
  <c r="M38" i="13" s="1"/>
  <c r="N38" i="13" s="1"/>
  <c r="N39" i="24"/>
  <c r="M39" i="24" s="1"/>
  <c r="M38" i="24" s="1"/>
  <c r="N38" i="24" s="1"/>
  <c r="F39" i="24"/>
  <c r="E39" i="24" s="1"/>
  <c r="E38" i="24" s="1"/>
  <c r="F38" i="24" s="1"/>
  <c r="L39" i="24"/>
  <c r="K39" i="24" s="1"/>
  <c r="K38" i="24" s="1"/>
  <c r="L38" i="24" s="1"/>
  <c r="T39" i="13"/>
  <c r="S39" i="13" s="1"/>
  <c r="S38" i="13" s="1"/>
  <c r="T38" i="13" s="1"/>
  <c r="R39" i="13"/>
  <c r="Q39" i="13" s="1"/>
  <c r="Q38" i="13" s="1"/>
  <c r="R38" i="13" s="1"/>
  <c r="O38" i="26"/>
  <c r="R39" i="24"/>
  <c r="Q39" i="24" s="1"/>
  <c r="Q38" i="24" s="1"/>
  <c r="R38" i="24" s="1"/>
  <c r="V39" i="24"/>
  <c r="U39" i="24" s="1"/>
  <c r="U38" i="24" s="1"/>
  <c r="V38" i="24" s="1"/>
  <c r="V39" i="13"/>
  <c r="U39" i="13" s="1"/>
  <c r="U38" i="13" s="1"/>
  <c r="V38" i="13" s="1"/>
  <c r="P39" i="13"/>
  <c r="O39" i="13" s="1"/>
  <c r="O38" i="13" s="1"/>
  <c r="P38" i="13" s="1"/>
  <c r="J39" i="24"/>
  <c r="I39" i="24" s="1"/>
  <c r="I38" i="24" s="1"/>
  <c r="J38" i="24" s="1"/>
  <c r="L39" i="13"/>
  <c r="K39" i="13" s="1"/>
  <c r="K38" i="13" s="1"/>
  <c r="L38" i="13" s="1"/>
  <c r="P39" i="24"/>
  <c r="O39" i="24" s="1"/>
  <c r="O38" i="24" s="1"/>
  <c r="P38" i="24" s="1"/>
  <c r="F39" i="13"/>
  <c r="E39" i="13" s="1"/>
  <c r="E38" i="13" s="1"/>
  <c r="F38" i="13" s="1"/>
  <c r="D28" i="26"/>
  <c r="V28" i="26" s="1"/>
  <c r="U28" i="26" s="1"/>
  <c r="U27" i="26" s="1"/>
  <c r="V27" i="26" s="1"/>
  <c r="O36" i="26"/>
  <c r="C14" i="24"/>
  <c r="D14" i="24" s="1"/>
  <c r="E36" i="26"/>
  <c r="C14" i="13"/>
  <c r="D14" i="13" s="1"/>
  <c r="K36" i="26"/>
  <c r="S36" i="24"/>
  <c r="C14" i="26"/>
  <c r="D14" i="26" s="1"/>
  <c r="G36" i="24"/>
  <c r="E36" i="24"/>
  <c r="M36" i="24"/>
  <c r="I36" i="13"/>
  <c r="U36" i="26"/>
  <c r="Q36" i="13"/>
  <c r="E36" i="13"/>
  <c r="O36" i="13"/>
  <c r="M36" i="13"/>
  <c r="P15" i="26"/>
  <c r="O15" i="26" s="1"/>
  <c r="H15" i="26"/>
  <c r="G15" i="26" s="1"/>
  <c r="L15" i="26"/>
  <c r="K15" i="26" s="1"/>
  <c r="V15" i="26"/>
  <c r="U15" i="26" s="1"/>
  <c r="R15" i="26"/>
  <c r="Q15" i="26" s="1"/>
  <c r="T15" i="26"/>
  <c r="S15" i="26" s="1"/>
  <c r="F15" i="26"/>
  <c r="E15" i="26" s="1"/>
  <c r="E14" i="26" s="1"/>
  <c r="N15" i="26"/>
  <c r="M15" i="26" s="1"/>
  <c r="J15" i="26"/>
  <c r="I15" i="26" s="1"/>
  <c r="H35" i="26"/>
  <c r="G35" i="26" s="1"/>
  <c r="N35" i="26"/>
  <c r="M35" i="26" s="1"/>
  <c r="P35" i="26"/>
  <c r="O35" i="26" s="1"/>
  <c r="V35" i="26"/>
  <c r="U35" i="26" s="1"/>
  <c r="F35" i="26"/>
  <c r="E35" i="26" s="1"/>
  <c r="T35" i="26"/>
  <c r="S35" i="26" s="1"/>
  <c r="R35" i="26"/>
  <c r="Q35" i="26" s="1"/>
  <c r="J35" i="26"/>
  <c r="I35" i="26" s="1"/>
  <c r="L35" i="26"/>
  <c r="K35" i="26" s="1"/>
  <c r="H35" i="13"/>
  <c r="G35" i="13" s="1"/>
  <c r="R35" i="13"/>
  <c r="Q35" i="13" s="1"/>
  <c r="F35" i="13"/>
  <c r="E35" i="13" s="1"/>
  <c r="L35" i="13"/>
  <c r="K35" i="13" s="1"/>
  <c r="P35" i="13"/>
  <c r="O35" i="13" s="1"/>
  <c r="T35" i="13"/>
  <c r="S35" i="13" s="1"/>
  <c r="N35" i="13"/>
  <c r="M35" i="13" s="1"/>
  <c r="J35" i="13"/>
  <c r="I35" i="13" s="1"/>
  <c r="V35" i="13"/>
  <c r="U35" i="13" s="1"/>
  <c r="C27" i="24"/>
  <c r="D27" i="24" s="1"/>
  <c r="D28" i="24"/>
  <c r="T15" i="13"/>
  <c r="S15" i="13" s="1"/>
  <c r="P15" i="13"/>
  <c r="O15" i="13" s="1"/>
  <c r="O14" i="13" s="1"/>
  <c r="V15" i="13"/>
  <c r="U15" i="13" s="1"/>
  <c r="R15" i="13"/>
  <c r="Q15" i="13" s="1"/>
  <c r="F15" i="13"/>
  <c r="E15" i="13" s="1"/>
  <c r="N15" i="13"/>
  <c r="M15" i="13" s="1"/>
  <c r="J15" i="13"/>
  <c r="I15" i="13" s="1"/>
  <c r="L15" i="13"/>
  <c r="K15" i="13" s="1"/>
  <c r="H15" i="13"/>
  <c r="G15" i="13" s="1"/>
  <c r="L35" i="24"/>
  <c r="K35" i="24" s="1"/>
  <c r="N35" i="24"/>
  <c r="M35" i="24" s="1"/>
  <c r="H35" i="24"/>
  <c r="G35" i="24" s="1"/>
  <c r="T35" i="24"/>
  <c r="S35" i="24" s="1"/>
  <c r="V35" i="24"/>
  <c r="U35" i="24" s="1"/>
  <c r="P35" i="24"/>
  <c r="O35" i="24" s="1"/>
  <c r="F35" i="24"/>
  <c r="E35" i="24" s="1"/>
  <c r="R35" i="24"/>
  <c r="Q35" i="24" s="1"/>
  <c r="J35" i="24"/>
  <c r="I35" i="24" s="1"/>
  <c r="U36" i="13"/>
  <c r="M36" i="26"/>
  <c r="K36" i="13"/>
  <c r="I36" i="24"/>
  <c r="K36" i="24"/>
  <c r="G36" i="13"/>
  <c r="U36" i="24"/>
  <c r="Q36" i="26"/>
  <c r="G36" i="26"/>
  <c r="L15" i="24"/>
  <c r="K15" i="24" s="1"/>
  <c r="N15" i="24"/>
  <c r="M15" i="24" s="1"/>
  <c r="J15" i="24"/>
  <c r="I15" i="24" s="1"/>
  <c r="P15" i="24"/>
  <c r="O15" i="24" s="1"/>
  <c r="O14" i="24" s="1"/>
  <c r="F15" i="24"/>
  <c r="E15" i="24" s="1"/>
  <c r="R15" i="24"/>
  <c r="Q15" i="24" s="1"/>
  <c r="H15" i="24"/>
  <c r="G15" i="24" s="1"/>
  <c r="V15" i="24"/>
  <c r="U15" i="24" s="1"/>
  <c r="T15" i="24"/>
  <c r="S15" i="24" s="1"/>
  <c r="D28" i="13"/>
  <c r="C27" i="13"/>
  <c r="D27" i="13" s="1"/>
  <c r="S36" i="13"/>
  <c r="I36" i="26"/>
  <c r="O36" i="24"/>
  <c r="Q36" i="24"/>
  <c r="S36" i="26"/>
  <c r="N32" i="13"/>
  <c r="O32" i="13"/>
  <c r="N32" i="24"/>
  <c r="O32" i="24"/>
  <c r="N32" i="26"/>
  <c r="O32" i="26"/>
  <c r="S14" i="24" l="1"/>
  <c r="S37" i="24" s="1"/>
  <c r="K14" i="24"/>
  <c r="L14" i="24" s="1"/>
  <c r="M14" i="26"/>
  <c r="N14" i="26" s="1"/>
  <c r="G14" i="24"/>
  <c r="G37" i="24" s="1"/>
  <c r="G31" i="24" s="1"/>
  <c r="H31" i="24" s="1"/>
  <c r="K14" i="26"/>
  <c r="L14" i="26" s="1"/>
  <c r="I14" i="26"/>
  <c r="J14" i="26" s="1"/>
  <c r="O14" i="26"/>
  <c r="P14" i="26" s="1"/>
  <c r="V25" i="24"/>
  <c r="U25" i="24" s="1"/>
  <c r="U24" i="24" s="1"/>
  <c r="V24" i="24" s="1"/>
  <c r="S25" i="24"/>
  <c r="S24" i="24" s="1"/>
  <c r="T24" i="24" s="1"/>
  <c r="U14" i="26"/>
  <c r="U17" i="26" s="1"/>
  <c r="V17" i="26" s="1"/>
  <c r="Q14" i="24"/>
  <c r="R14" i="24" s="1"/>
  <c r="I14" i="24"/>
  <c r="I37" i="24" s="1"/>
  <c r="I31" i="24" s="1"/>
  <c r="J31" i="24" s="1"/>
  <c r="S14" i="13"/>
  <c r="S17" i="13" s="1"/>
  <c r="T17" i="13" s="1"/>
  <c r="U14" i="13"/>
  <c r="V14" i="13" s="1"/>
  <c r="E14" i="24"/>
  <c r="E37" i="24" s="1"/>
  <c r="E31" i="24" s="1"/>
  <c r="F31" i="24" s="1"/>
  <c r="E14" i="13"/>
  <c r="F14" i="13" s="1"/>
  <c r="G14" i="13"/>
  <c r="H14" i="13" s="1"/>
  <c r="Q14" i="13"/>
  <c r="Q17" i="13" s="1"/>
  <c r="R17" i="13" s="1"/>
  <c r="M14" i="13"/>
  <c r="N14" i="13" s="1"/>
  <c r="I14" i="13"/>
  <c r="I17" i="13" s="1"/>
  <c r="J17" i="13" s="1"/>
  <c r="K14" i="13"/>
  <c r="K17" i="13" s="1"/>
  <c r="L17" i="13" s="1"/>
  <c r="S14" i="26"/>
  <c r="S17" i="26" s="1"/>
  <c r="T17" i="26" s="1"/>
  <c r="G14" i="26"/>
  <c r="G17" i="26" s="1"/>
  <c r="H17" i="26" s="1"/>
  <c r="U14" i="24"/>
  <c r="V14" i="24" s="1"/>
  <c r="M14" i="24"/>
  <c r="M37" i="24" s="1"/>
  <c r="Q14" i="26"/>
  <c r="Q17" i="26" s="1"/>
  <c r="R17" i="26" s="1"/>
  <c r="N28" i="26"/>
  <c r="M28" i="26" s="1"/>
  <c r="M27" i="26" s="1"/>
  <c r="N27" i="26" s="1"/>
  <c r="T28" i="26"/>
  <c r="S28" i="26" s="1"/>
  <c r="S27" i="26" s="1"/>
  <c r="T27" i="26" s="1"/>
  <c r="J28" i="26"/>
  <c r="I28" i="26" s="1"/>
  <c r="I27" i="26" s="1"/>
  <c r="J27" i="26" s="1"/>
  <c r="H28" i="26"/>
  <c r="G28" i="26" s="1"/>
  <c r="G27" i="26" s="1"/>
  <c r="H27" i="26" s="1"/>
  <c r="L28" i="26"/>
  <c r="K28" i="26" s="1"/>
  <c r="K27" i="26" s="1"/>
  <c r="L27" i="26" s="1"/>
  <c r="R28" i="26"/>
  <c r="Q28" i="26" s="1"/>
  <c r="Q27" i="26" s="1"/>
  <c r="R27" i="26" s="1"/>
  <c r="F28" i="26"/>
  <c r="E28" i="26" s="1"/>
  <c r="E27" i="26" s="1"/>
  <c r="F27" i="26" s="1"/>
  <c r="P28" i="26"/>
  <c r="O28" i="26" s="1"/>
  <c r="O27" i="26" s="1"/>
  <c r="P27" i="26" s="1"/>
  <c r="C17" i="24"/>
  <c r="D17" i="24" s="1"/>
  <c r="C17" i="13"/>
  <c r="D17" i="13" s="1"/>
  <c r="N38" i="26"/>
  <c r="V38" i="26"/>
  <c r="T38" i="26"/>
  <c r="R38" i="26"/>
  <c r="P38" i="26"/>
  <c r="C17" i="26"/>
  <c r="D17" i="26" s="1"/>
  <c r="M31" i="26"/>
  <c r="N31" i="26" s="1"/>
  <c r="M31" i="13"/>
  <c r="N31" i="13" s="1"/>
  <c r="N28" i="13"/>
  <c r="M28" i="13" s="1"/>
  <c r="M27" i="13" s="1"/>
  <c r="N27" i="13" s="1"/>
  <c r="J28" i="13"/>
  <c r="I28" i="13" s="1"/>
  <c r="I27" i="13" s="1"/>
  <c r="J27" i="13" s="1"/>
  <c r="T28" i="13"/>
  <c r="S28" i="13" s="1"/>
  <c r="S27" i="13" s="1"/>
  <c r="T27" i="13" s="1"/>
  <c r="V28" i="13"/>
  <c r="U28" i="13" s="1"/>
  <c r="U27" i="13" s="1"/>
  <c r="V27" i="13" s="1"/>
  <c r="P28" i="13"/>
  <c r="O28" i="13" s="1"/>
  <c r="O27" i="13" s="1"/>
  <c r="P27" i="13" s="1"/>
  <c r="H28" i="13"/>
  <c r="G28" i="13" s="1"/>
  <c r="G27" i="13" s="1"/>
  <c r="H27" i="13" s="1"/>
  <c r="F28" i="13"/>
  <c r="E28" i="13" s="1"/>
  <c r="E27" i="13" s="1"/>
  <c r="F27" i="13" s="1"/>
  <c r="R28" i="13"/>
  <c r="Q28" i="13" s="1"/>
  <c r="Q27" i="13" s="1"/>
  <c r="R27" i="13" s="1"/>
  <c r="L28" i="13"/>
  <c r="K28" i="13" s="1"/>
  <c r="K27" i="13" s="1"/>
  <c r="L27" i="13" s="1"/>
  <c r="O17" i="24"/>
  <c r="P17" i="24" s="1"/>
  <c r="O37" i="24"/>
  <c r="P14" i="24"/>
  <c r="P28" i="24"/>
  <c r="O28" i="24" s="1"/>
  <c r="O27" i="24" s="1"/>
  <c r="P27" i="24" s="1"/>
  <c r="N28" i="24"/>
  <c r="M28" i="24" s="1"/>
  <c r="M27" i="24" s="1"/>
  <c r="N27" i="24" s="1"/>
  <c r="J28" i="24"/>
  <c r="I28" i="24" s="1"/>
  <c r="I27" i="24" s="1"/>
  <c r="J27" i="24" s="1"/>
  <c r="H28" i="24"/>
  <c r="G28" i="24" s="1"/>
  <c r="G27" i="24" s="1"/>
  <c r="H27" i="24" s="1"/>
  <c r="R28" i="24"/>
  <c r="Q28" i="24" s="1"/>
  <c r="Q27" i="24" s="1"/>
  <c r="R27" i="24" s="1"/>
  <c r="F28" i="24"/>
  <c r="E28" i="24" s="1"/>
  <c r="E27" i="24" s="1"/>
  <c r="F27" i="24" s="1"/>
  <c r="T28" i="24"/>
  <c r="S28" i="24" s="1"/>
  <c r="S27" i="24" s="1"/>
  <c r="T27" i="24" s="1"/>
  <c r="V28" i="24"/>
  <c r="U28" i="24" s="1"/>
  <c r="U27" i="24" s="1"/>
  <c r="V27" i="24" s="1"/>
  <c r="L28" i="24"/>
  <c r="K28" i="24" s="1"/>
  <c r="K27" i="24" s="1"/>
  <c r="L27" i="24" s="1"/>
  <c r="G31" i="13"/>
  <c r="H31" i="13" s="1"/>
  <c r="I17" i="26"/>
  <c r="J17" i="26" s="1"/>
  <c r="L38" i="26"/>
  <c r="K31" i="26"/>
  <c r="L31" i="26" s="1"/>
  <c r="E31" i="26"/>
  <c r="F31" i="26" s="1"/>
  <c r="F38" i="26"/>
  <c r="G31" i="26"/>
  <c r="H38" i="26"/>
  <c r="O17" i="13"/>
  <c r="P17" i="13" s="1"/>
  <c r="P14" i="13"/>
  <c r="E31" i="13"/>
  <c r="F31" i="13" s="1"/>
  <c r="F14" i="26"/>
  <c r="E17" i="26"/>
  <c r="F17" i="26" s="1"/>
  <c r="J38" i="26"/>
  <c r="I31" i="26"/>
  <c r="J31" i="26" s="1"/>
  <c r="I31" i="13"/>
  <c r="J31" i="13" s="1"/>
  <c r="K31" i="13"/>
  <c r="L31" i="13" s="1"/>
  <c r="P32" i="24"/>
  <c r="Q32" i="24"/>
  <c r="Q32" i="13"/>
  <c r="O31" i="13"/>
  <c r="P32" i="13"/>
  <c r="Q32" i="26"/>
  <c r="P32" i="26"/>
  <c r="O31" i="26"/>
  <c r="P31" i="26" s="1"/>
  <c r="K17" i="26" l="1"/>
  <c r="L17" i="26" s="1"/>
  <c r="G17" i="24"/>
  <c r="H17" i="24" s="1"/>
  <c r="T14" i="24"/>
  <c r="K17" i="24"/>
  <c r="L17" i="24" s="1"/>
  <c r="S17" i="24"/>
  <c r="T17" i="24" s="1"/>
  <c r="K37" i="24"/>
  <c r="K31" i="24" s="1"/>
  <c r="L31" i="24" s="1"/>
  <c r="H14" i="24"/>
  <c r="M17" i="26"/>
  <c r="N17" i="26" s="1"/>
  <c r="O17" i="26"/>
  <c r="P17" i="26" s="1"/>
  <c r="L14" i="13"/>
  <c r="V14" i="26"/>
  <c r="G17" i="13"/>
  <c r="H17" i="13" s="1"/>
  <c r="R14" i="26"/>
  <c r="T14" i="13"/>
  <c r="U37" i="24"/>
  <c r="J14" i="13"/>
  <c r="Q17" i="24"/>
  <c r="R17" i="24" s="1"/>
  <c r="E17" i="13"/>
  <c r="F17" i="13" s="1"/>
  <c r="I17" i="24"/>
  <c r="J17" i="24" s="1"/>
  <c r="M17" i="13"/>
  <c r="N17" i="13" s="1"/>
  <c r="J14" i="24"/>
  <c r="Q37" i="24"/>
  <c r="Q31" i="24" s="1"/>
  <c r="R14" i="13"/>
  <c r="F14" i="24"/>
  <c r="E17" i="24"/>
  <c r="F17" i="24" s="1"/>
  <c r="T14" i="26"/>
  <c r="U17" i="13"/>
  <c r="V17" i="13" s="1"/>
  <c r="H14" i="26"/>
  <c r="M17" i="24"/>
  <c r="N17" i="24" s="1"/>
  <c r="U17" i="24"/>
  <c r="V17" i="24" s="1"/>
  <c r="N14" i="24"/>
  <c r="M31" i="24"/>
  <c r="N31" i="24" s="1"/>
  <c r="O31" i="24"/>
  <c r="P31" i="24" s="1"/>
  <c r="H31" i="26"/>
  <c r="S32" i="13"/>
  <c r="Q31" i="13"/>
  <c r="R32" i="13"/>
  <c r="S32" i="26"/>
  <c r="R32" i="26"/>
  <c r="Q31" i="26"/>
  <c r="R31" i="26" s="1"/>
  <c r="P31" i="13"/>
  <c r="S32" i="24"/>
  <c r="R32" i="24"/>
  <c r="U32" i="24" l="1"/>
  <c r="S31" i="24"/>
  <c r="T32" i="24"/>
  <c r="S31" i="26"/>
  <c r="T31" i="26" s="1"/>
  <c r="T32" i="26"/>
  <c r="U32" i="26"/>
  <c r="T32" i="13"/>
  <c r="U32" i="13"/>
  <c r="S31" i="13"/>
  <c r="R31" i="24"/>
  <c r="R31" i="13"/>
  <c r="V32" i="26" l="1"/>
  <c r="U31" i="26"/>
  <c r="V31" i="26" s="1"/>
  <c r="V32" i="24"/>
  <c r="U31" i="24"/>
  <c r="T31" i="24"/>
  <c r="V32" i="13"/>
  <c r="U31" i="13"/>
  <c r="T31" i="13"/>
  <c r="V31" i="13" l="1"/>
  <c r="V31" i="24"/>
  <c r="E34" i="18" l="1"/>
  <c r="E35" i="18" l="1"/>
  <c r="F35" i="18" s="1"/>
  <c r="F34" i="18"/>
  <c r="E30" i="18" l="1"/>
  <c r="E57" i="18" s="1"/>
  <c r="D21" i="6"/>
  <c r="G21" i="23"/>
  <c r="J21" i="23"/>
  <c r="K21" i="6"/>
  <c r="H21" i="6"/>
  <c r="F21" i="6"/>
  <c r="G21" i="6"/>
  <c r="I21" i="23"/>
  <c r="L21" i="23"/>
  <c r="E21" i="23"/>
  <c r="F21" i="23"/>
  <c r="L21" i="25"/>
  <c r="H21" i="23"/>
  <c r="M21" i="25"/>
  <c r="J21" i="25"/>
  <c r="I21" i="25"/>
  <c r="M21" i="23"/>
  <c r="E21" i="25"/>
  <c r="L21" i="6"/>
  <c r="C21" i="23"/>
  <c r="D21" i="23"/>
  <c r="D21" i="25"/>
  <c r="K21" i="25"/>
  <c r="C21" i="25"/>
  <c r="N21" i="23"/>
  <c r="H21" i="25"/>
  <c r="J21" i="6"/>
  <c r="F21" i="25"/>
  <c r="N21" i="25"/>
  <c r="C21" i="6"/>
  <c r="G21" i="25"/>
  <c r="N21" i="6"/>
  <c r="I21" i="6"/>
  <c r="M21" i="6"/>
  <c r="K21" i="23"/>
  <c r="E21" i="6"/>
  <c r="F30" i="18" l="1"/>
  <c r="C22" i="13"/>
  <c r="O21" i="6"/>
  <c r="F57" i="18"/>
  <c r="E58" i="18"/>
  <c r="O21" i="25"/>
  <c r="C22" i="26"/>
  <c r="O21" i="23"/>
  <c r="C22" i="24"/>
  <c r="F58" i="18" l="1"/>
  <c r="D22" i="13"/>
  <c r="F22" i="13" s="1"/>
  <c r="D22" i="24"/>
  <c r="F22" i="24" s="1"/>
  <c r="D22" i="26"/>
  <c r="F22" i="26" s="1"/>
  <c r="E22" i="13" l="1"/>
  <c r="H22" i="13"/>
  <c r="E22" i="26"/>
  <c r="H22" i="26"/>
  <c r="H22" i="24"/>
  <c r="E22" i="24"/>
  <c r="J22" i="24" l="1"/>
  <c r="G22" i="24"/>
  <c r="G22" i="26"/>
  <c r="J22" i="26"/>
  <c r="J22" i="13"/>
  <c r="G22" i="13"/>
  <c r="L22" i="24" l="1"/>
  <c r="I22" i="24"/>
  <c r="L22" i="26"/>
  <c r="I22" i="26"/>
  <c r="I22" i="13"/>
  <c r="L22" i="13"/>
  <c r="K22" i="13" l="1"/>
  <c r="N22" i="13"/>
  <c r="N22" i="24"/>
  <c r="K22" i="24"/>
  <c r="K22" i="26"/>
  <c r="N22" i="26"/>
  <c r="M22" i="26" l="1"/>
  <c r="P22" i="26"/>
  <c r="P22" i="24"/>
  <c r="M22" i="24"/>
  <c r="P22" i="13"/>
  <c r="M22" i="13"/>
  <c r="R22" i="13" l="1"/>
  <c r="O22" i="13"/>
  <c r="O22" i="26"/>
  <c r="R22" i="26"/>
  <c r="O22" i="24"/>
  <c r="R22" i="24"/>
  <c r="T22" i="24" l="1"/>
  <c r="Q22" i="24"/>
  <c r="Q22" i="13"/>
  <c r="T22" i="13"/>
  <c r="T22" i="26"/>
  <c r="Q22" i="26"/>
  <c r="V22" i="26" l="1"/>
  <c r="U22" i="26" s="1"/>
  <c r="S22" i="26"/>
  <c r="S22" i="13"/>
  <c r="V22" i="13"/>
  <c r="U22" i="13" s="1"/>
  <c r="V22" i="24"/>
  <c r="U22" i="24" s="1"/>
  <c r="S22" i="24"/>
  <c r="H22" i="25"/>
  <c r="H17" i="25" s="1"/>
  <c r="H44" i="25" s="1"/>
  <c r="M22" i="25"/>
  <c r="M17" i="25" s="1"/>
  <c r="M44" i="25" s="1"/>
  <c r="F22" i="25"/>
  <c r="F17" i="25" s="1"/>
  <c r="F44" i="25" s="1"/>
  <c r="M22" i="6"/>
  <c r="M17" i="6" s="1"/>
  <c r="M44" i="6" s="1"/>
  <c r="E22" i="6"/>
  <c r="E17" i="6" s="1"/>
  <c r="E44" i="6" s="1"/>
  <c r="K22" i="25"/>
  <c r="K17" i="25" s="1"/>
  <c r="K44" i="25" s="1"/>
  <c r="I22" i="25"/>
  <c r="I17" i="25" s="1"/>
  <c r="I44" i="25" s="1"/>
  <c r="E22" i="25"/>
  <c r="E17" i="25" s="1"/>
  <c r="E44" i="25" s="1"/>
  <c r="L22" i="23"/>
  <c r="L17" i="23" s="1"/>
  <c r="L44" i="23" s="1"/>
  <c r="H22" i="23"/>
  <c r="H17" i="23" s="1"/>
  <c r="H44" i="23" s="1"/>
  <c r="G22" i="23"/>
  <c r="G17" i="23" s="1"/>
  <c r="G44" i="23" s="1"/>
  <c r="K22" i="6"/>
  <c r="K17" i="6" s="1"/>
  <c r="K44" i="6" s="1"/>
  <c r="J22" i="6"/>
  <c r="J17" i="6" s="1"/>
  <c r="J44" i="6" s="1"/>
  <c r="I22" i="6"/>
  <c r="I17" i="6" s="1"/>
  <c r="I44" i="6" s="1"/>
  <c r="H22" i="6"/>
  <c r="H17" i="6" s="1"/>
  <c r="H44" i="6" s="1"/>
  <c r="N22" i="25"/>
  <c r="N17" i="25" s="1"/>
  <c r="N44" i="25" s="1"/>
  <c r="L22" i="25"/>
  <c r="L17" i="25" s="1"/>
  <c r="L44" i="25" s="1"/>
  <c r="J22" i="25"/>
  <c r="J17" i="25" s="1"/>
  <c r="J44" i="25" s="1"/>
  <c r="G22" i="25"/>
  <c r="G17" i="25" s="1"/>
  <c r="G44" i="25" s="1"/>
  <c r="D22" i="25"/>
  <c r="D17" i="25" s="1"/>
  <c r="D44" i="25" s="1"/>
  <c r="N22" i="23"/>
  <c r="N17" i="23" s="1"/>
  <c r="N44" i="23" s="1"/>
  <c r="M22" i="23"/>
  <c r="M17" i="23" s="1"/>
  <c r="M44" i="23" s="1"/>
  <c r="K22" i="23"/>
  <c r="K17" i="23" s="1"/>
  <c r="K44" i="23" s="1"/>
  <c r="J22" i="23"/>
  <c r="J17" i="23" s="1"/>
  <c r="J44" i="23" s="1"/>
  <c r="I22" i="23"/>
  <c r="I17" i="23" s="1"/>
  <c r="I44" i="23" s="1"/>
  <c r="F22" i="23"/>
  <c r="F17" i="23" s="1"/>
  <c r="F44" i="23" s="1"/>
  <c r="E22" i="23"/>
  <c r="E17" i="23" s="1"/>
  <c r="E44" i="23" s="1"/>
  <c r="D22" i="23"/>
  <c r="D17" i="23" s="1"/>
  <c r="D44" i="23" s="1"/>
  <c r="N22" i="6"/>
  <c r="N17" i="6" s="1"/>
  <c r="N44" i="6" s="1"/>
  <c r="L22" i="6"/>
  <c r="L17" i="6" s="1"/>
  <c r="L44" i="6" s="1"/>
  <c r="G22" i="6"/>
  <c r="G17" i="6" s="1"/>
  <c r="G44" i="6" s="1"/>
  <c r="F22" i="6"/>
  <c r="D22" i="6"/>
  <c r="D17" i="6" s="1"/>
  <c r="D44" i="6" s="1"/>
  <c r="C22" i="25"/>
  <c r="C17" i="25" s="1"/>
  <c r="C44" i="25" s="1"/>
  <c r="C22" i="23"/>
  <c r="C22" i="6"/>
  <c r="C17" i="6" s="1"/>
  <c r="C44" i="6" s="1"/>
  <c r="C23" i="13" l="1"/>
  <c r="O23" i="13" s="1"/>
  <c r="O44" i="25"/>
  <c r="O22" i="23"/>
  <c r="C23" i="24"/>
  <c r="O22" i="6"/>
  <c r="C23" i="26"/>
  <c r="O17" i="25"/>
  <c r="F17" i="6"/>
  <c r="F44" i="6" s="1"/>
  <c r="C17" i="23"/>
  <c r="O22" i="25"/>
  <c r="C18" i="13" l="1"/>
  <c r="C45" i="13" s="1"/>
  <c r="E23" i="13"/>
  <c r="F23" i="13" s="1"/>
  <c r="U23" i="13"/>
  <c r="U18" i="13" s="1"/>
  <c r="M23" i="13"/>
  <c r="N23" i="13" s="1"/>
  <c r="I23" i="13"/>
  <c r="I18" i="13" s="1"/>
  <c r="D23" i="13"/>
  <c r="G23" i="13"/>
  <c r="G18" i="13" s="1"/>
  <c r="K23" i="13"/>
  <c r="K18" i="13" s="1"/>
  <c r="Q23" i="13"/>
  <c r="R23" i="13" s="1"/>
  <c r="S23" i="13"/>
  <c r="S18" i="13" s="1"/>
  <c r="O17" i="6"/>
  <c r="D23" i="24"/>
  <c r="E23" i="24"/>
  <c r="Q23" i="24"/>
  <c r="K23" i="24"/>
  <c r="G23" i="24"/>
  <c r="S23" i="24"/>
  <c r="I23" i="24"/>
  <c r="C18" i="24"/>
  <c r="M23" i="24"/>
  <c r="O23" i="24"/>
  <c r="U23" i="24"/>
  <c r="S23" i="26"/>
  <c r="D23" i="26"/>
  <c r="E23" i="26"/>
  <c r="U23" i="26"/>
  <c r="M23" i="26"/>
  <c r="Q23" i="26"/>
  <c r="C18" i="26"/>
  <c r="O23" i="26"/>
  <c r="G23" i="26"/>
  <c r="I23" i="26"/>
  <c r="K23" i="26"/>
  <c r="O18" i="13"/>
  <c r="P23" i="13"/>
  <c r="O17" i="23"/>
  <c r="C44" i="23"/>
  <c r="O44" i="6"/>
  <c r="L23" i="13" l="1"/>
  <c r="M18" i="13"/>
  <c r="N18" i="13" s="1"/>
  <c r="H23" i="13"/>
  <c r="V23" i="13"/>
  <c r="D18" i="13"/>
  <c r="E18" i="13"/>
  <c r="F18" i="13" s="1"/>
  <c r="J23" i="13"/>
  <c r="Q18" i="13"/>
  <c r="Q45" i="13" s="1"/>
  <c r="T23" i="13"/>
  <c r="O18" i="26"/>
  <c r="P23" i="26"/>
  <c r="C46" i="13"/>
  <c r="D45" i="13"/>
  <c r="N23" i="24"/>
  <c r="M18" i="24"/>
  <c r="G18" i="24"/>
  <c r="H23" i="24"/>
  <c r="L18" i="13"/>
  <c r="K45" i="13"/>
  <c r="S45" i="13"/>
  <c r="T18" i="13"/>
  <c r="G18" i="26"/>
  <c r="H23" i="26"/>
  <c r="T23" i="26"/>
  <c r="S18" i="26"/>
  <c r="S18" i="24"/>
  <c r="T23" i="24"/>
  <c r="P18" i="13"/>
  <c r="O45" i="13"/>
  <c r="J23" i="26"/>
  <c r="I18" i="26"/>
  <c r="Q18" i="26"/>
  <c r="R23" i="26"/>
  <c r="J18" i="13"/>
  <c r="I45" i="13"/>
  <c r="U18" i="24"/>
  <c r="V23" i="24"/>
  <c r="J23" i="24"/>
  <c r="I18" i="24"/>
  <c r="R23" i="24"/>
  <c r="Q18" i="24"/>
  <c r="V23" i="26"/>
  <c r="U18" i="26"/>
  <c r="O44" i="23"/>
  <c r="N23" i="26"/>
  <c r="M18" i="26"/>
  <c r="P23" i="24"/>
  <c r="O18" i="24"/>
  <c r="F23" i="24"/>
  <c r="E18" i="24"/>
  <c r="K18" i="26"/>
  <c r="L23" i="26"/>
  <c r="D18" i="26"/>
  <c r="C45" i="26"/>
  <c r="F23" i="26"/>
  <c r="E18" i="26"/>
  <c r="U45" i="13"/>
  <c r="V18" i="13"/>
  <c r="G45" i="13"/>
  <c r="H18" i="13"/>
  <c r="D18" i="24"/>
  <c r="C45" i="24"/>
  <c r="L23" i="24"/>
  <c r="K18" i="24"/>
  <c r="M45" i="13" l="1"/>
  <c r="M46" i="13" s="1"/>
  <c r="R18" i="13"/>
  <c r="E45" i="13"/>
  <c r="E46" i="13" s="1"/>
  <c r="E45" i="26"/>
  <c r="F18" i="26"/>
  <c r="F18" i="24"/>
  <c r="E45" i="24"/>
  <c r="N18" i="26"/>
  <c r="M45" i="26"/>
  <c r="R18" i="24"/>
  <c r="Q45" i="24"/>
  <c r="K46" i="13"/>
  <c r="L45" i="13"/>
  <c r="H45" i="13"/>
  <c r="G46" i="13"/>
  <c r="K45" i="26"/>
  <c r="L18" i="26"/>
  <c r="V18" i="24"/>
  <c r="U45" i="24"/>
  <c r="R18" i="26"/>
  <c r="Q45" i="26"/>
  <c r="G45" i="26"/>
  <c r="H18" i="26"/>
  <c r="P18" i="26"/>
  <c r="O45" i="26"/>
  <c r="L18" i="24"/>
  <c r="K45" i="24"/>
  <c r="P45" i="13"/>
  <c r="O46" i="13"/>
  <c r="M45" i="24"/>
  <c r="N18" i="24"/>
  <c r="V45" i="13"/>
  <c r="U46" i="13"/>
  <c r="T18" i="24"/>
  <c r="S45" i="24"/>
  <c r="S46" i="13"/>
  <c r="T45" i="13"/>
  <c r="G45" i="24"/>
  <c r="H18" i="24"/>
  <c r="D46" i="13"/>
  <c r="D45" i="24"/>
  <c r="C46" i="24"/>
  <c r="D45" i="26"/>
  <c r="C46" i="26"/>
  <c r="R45" i="13"/>
  <c r="Q46" i="13"/>
  <c r="P18" i="24"/>
  <c r="O45" i="24"/>
  <c r="U45" i="26"/>
  <c r="V18" i="26"/>
  <c r="I45" i="24"/>
  <c r="J18" i="24"/>
  <c r="I46" i="13"/>
  <c r="J45" i="13"/>
  <c r="I45" i="26"/>
  <c r="J18" i="26"/>
  <c r="T18" i="26"/>
  <c r="S45" i="26"/>
  <c r="N45" i="13" l="1"/>
  <c r="F45" i="13"/>
  <c r="J46" i="13"/>
  <c r="H45" i="24"/>
  <c r="G46" i="24"/>
  <c r="M46" i="24"/>
  <c r="N45" i="24"/>
  <c r="N46" i="13"/>
  <c r="L45" i="26"/>
  <c r="K46" i="26"/>
  <c r="L46" i="13"/>
  <c r="F45" i="26"/>
  <c r="E46" i="26"/>
  <c r="F46" i="13"/>
  <c r="R46" i="13"/>
  <c r="Q48" i="13"/>
  <c r="D46" i="24"/>
  <c r="T45" i="24"/>
  <c r="S46" i="24"/>
  <c r="P46" i="13"/>
  <c r="P45" i="26"/>
  <c r="O46" i="26"/>
  <c r="U46" i="24"/>
  <c r="V45" i="24"/>
  <c r="M46" i="26"/>
  <c r="N45" i="26"/>
  <c r="J45" i="26"/>
  <c r="I46" i="26"/>
  <c r="J45" i="24"/>
  <c r="I46" i="24"/>
  <c r="T46" i="13"/>
  <c r="S48" i="13"/>
  <c r="H45" i="26"/>
  <c r="G46" i="26"/>
  <c r="V45" i="26"/>
  <c r="U46" i="26"/>
  <c r="S46" i="26"/>
  <c r="T45" i="26"/>
  <c r="P45" i="24"/>
  <c r="O46" i="24"/>
  <c r="D46" i="26"/>
  <c r="V46" i="13"/>
  <c r="U48" i="13"/>
  <c r="K46" i="24"/>
  <c r="L45" i="24"/>
  <c r="Q46" i="26"/>
  <c r="R45" i="26"/>
  <c r="H46" i="13"/>
  <c r="R45" i="24"/>
  <c r="Q46" i="24"/>
  <c r="F45" i="24"/>
  <c r="E46" i="24"/>
  <c r="N46" i="26" l="1"/>
  <c r="T48" i="13"/>
  <c r="S50" i="13"/>
  <c r="J46" i="24"/>
  <c r="P46" i="26"/>
  <c r="S48" i="24"/>
  <c r="T46" i="24"/>
  <c r="Q50" i="13"/>
  <c r="R48" i="13"/>
  <c r="F46" i="26"/>
  <c r="L46" i="26"/>
  <c r="R46" i="26"/>
  <c r="Q48" i="26"/>
  <c r="V46" i="24"/>
  <c r="U48" i="24"/>
  <c r="L46" i="24"/>
  <c r="S48" i="26"/>
  <c r="T46" i="26"/>
  <c r="N46" i="24"/>
  <c r="F46" i="24"/>
  <c r="R46" i="24"/>
  <c r="Q48" i="24"/>
  <c r="U50" i="13"/>
  <c r="V48" i="13"/>
  <c r="P46" i="24"/>
  <c r="V46" i="26"/>
  <c r="U48" i="26"/>
  <c r="H46" i="26"/>
  <c r="J46" i="26"/>
  <c r="H46" i="24"/>
  <c r="U50" i="26" l="1"/>
  <c r="V48" i="26"/>
  <c r="R48" i="24"/>
  <c r="Q50" i="24"/>
  <c r="V50" i="13"/>
  <c r="U51" i="13"/>
  <c r="V51" i="13" s="1"/>
  <c r="S50" i="26"/>
  <c r="T48" i="26"/>
  <c r="Q51" i="13"/>
  <c r="R51" i="13" s="1"/>
  <c r="R50" i="13"/>
  <c r="R48" i="26"/>
  <c r="Q50" i="26"/>
  <c r="S51" i="13"/>
  <c r="T51" i="13" s="1"/>
  <c r="T50" i="13"/>
  <c r="S50" i="24"/>
  <c r="T48" i="24"/>
  <c r="V48" i="24"/>
  <c r="U50" i="24"/>
  <c r="U52" i="13" l="1"/>
  <c r="U55" i="13" s="1"/>
  <c r="Q52" i="13"/>
  <c r="Q55" i="13" s="1"/>
  <c r="R50" i="24"/>
  <c r="Q51" i="24"/>
  <c r="R51" i="24" s="1"/>
  <c r="T50" i="24"/>
  <c r="S51" i="24"/>
  <c r="T51" i="24" s="1"/>
  <c r="T50" i="26"/>
  <c r="S51" i="26"/>
  <c r="T51" i="26" s="1"/>
  <c r="S52" i="13"/>
  <c r="V50" i="24"/>
  <c r="U51" i="24"/>
  <c r="V51" i="24" s="1"/>
  <c r="V50" i="26"/>
  <c r="U51" i="26"/>
  <c r="V51" i="26" s="1"/>
  <c r="R50" i="26"/>
  <c r="Q51" i="26"/>
  <c r="R51" i="26" s="1"/>
  <c r="S52" i="24" l="1"/>
  <c r="S55" i="24" s="1"/>
  <c r="S52" i="26"/>
  <c r="S55" i="26" s="1"/>
  <c r="V52" i="13"/>
  <c r="R52" i="13"/>
  <c r="T52" i="13"/>
  <c r="S55" i="13"/>
  <c r="V55" i="13"/>
  <c r="U57" i="13"/>
  <c r="U52" i="26"/>
  <c r="Q52" i="26"/>
  <c r="R55" i="13"/>
  <c r="Q57" i="13"/>
  <c r="U52" i="24"/>
  <c r="Q52" i="24"/>
  <c r="T52" i="26" l="1"/>
  <c r="T52" i="24"/>
  <c r="R52" i="24"/>
  <c r="Q55" i="24"/>
  <c r="T55" i="26"/>
  <c r="S57" i="26"/>
  <c r="U55" i="24"/>
  <c r="V52" i="24"/>
  <c r="S57" i="24"/>
  <c r="T55" i="24"/>
  <c r="Q55" i="26"/>
  <c r="R52" i="26"/>
  <c r="T55" i="13"/>
  <c r="S57" i="13"/>
  <c r="U55" i="26"/>
  <c r="V52" i="26"/>
  <c r="R57" i="13"/>
  <c r="V57" i="13"/>
  <c r="U57" i="26" l="1"/>
  <c r="V55" i="26"/>
  <c r="T57" i="26"/>
  <c r="T57" i="13"/>
  <c r="R55" i="26"/>
  <c r="Q57" i="26"/>
  <c r="U57" i="24"/>
  <c r="V55" i="24"/>
  <c r="R55" i="24"/>
  <c r="Q57" i="24"/>
  <c r="T57" i="24"/>
  <c r="R57" i="26" l="1"/>
  <c r="V57" i="24"/>
  <c r="V57" i="26"/>
  <c r="R57" i="24"/>
  <c r="D20" i="2" l="1"/>
  <c r="D26" i="2" s="1"/>
  <c r="C7" i="22" s="1"/>
  <c r="D9" i="2"/>
  <c r="C58" i="26" s="1"/>
  <c r="D13" i="22" l="1"/>
  <c r="D15" i="22"/>
  <c r="D14" i="22"/>
  <c r="D18" i="22"/>
  <c r="C60" i="24"/>
  <c r="C60" i="26"/>
  <c r="C60" i="13"/>
  <c r="D17" i="22"/>
  <c r="D16" i="22"/>
  <c r="F13" i="22"/>
  <c r="E73" i="22"/>
  <c r="S73" i="22" s="1"/>
  <c r="E74" i="22"/>
  <c r="S74" i="22" s="1"/>
  <c r="E75" i="22"/>
  <c r="S75" i="22" s="1"/>
  <c r="E76" i="22"/>
  <c r="S76" i="22" s="1"/>
  <c r="E77" i="22"/>
  <c r="S77" i="22" s="1"/>
  <c r="E78" i="22"/>
  <c r="S78" i="22" s="1"/>
  <c r="E79" i="22"/>
  <c r="S79" i="22" s="1"/>
  <c r="E80" i="22"/>
  <c r="E81" i="22"/>
  <c r="S81" i="22" s="1"/>
  <c r="E82" i="22"/>
  <c r="S82" i="22" s="1"/>
  <c r="E83" i="22"/>
  <c r="S83" i="22" s="1"/>
  <c r="E84" i="22"/>
  <c r="E85" i="22"/>
  <c r="S85" i="22" s="1"/>
  <c r="E86" i="22"/>
  <c r="S86" i="22" s="1"/>
  <c r="E87" i="22"/>
  <c r="E88" i="22"/>
  <c r="E89" i="22"/>
  <c r="S89" i="22" s="1"/>
  <c r="E90" i="22"/>
  <c r="S90" i="22" s="1"/>
  <c r="E91" i="22"/>
  <c r="E92" i="22"/>
  <c r="S92" i="22" s="1"/>
  <c r="E93" i="22"/>
  <c r="S93" i="22" s="1"/>
  <c r="E94" i="22"/>
  <c r="S94" i="22" s="1"/>
  <c r="E95" i="22"/>
  <c r="E96" i="22"/>
  <c r="S96" i="22" s="1"/>
  <c r="D76" i="22"/>
  <c r="D80" i="22"/>
  <c r="R80" i="22" s="1"/>
  <c r="D84" i="22"/>
  <c r="R84" i="22" s="1"/>
  <c r="D88" i="22"/>
  <c r="R88" i="22" s="1"/>
  <c r="D92" i="22"/>
  <c r="D96" i="22"/>
  <c r="D74" i="22"/>
  <c r="D86" i="22"/>
  <c r="D94" i="22"/>
  <c r="D79" i="22"/>
  <c r="D87" i="22"/>
  <c r="R87" i="22" s="1"/>
  <c r="D95" i="22"/>
  <c r="R95" i="22" s="1"/>
  <c r="D73" i="22"/>
  <c r="D77" i="22"/>
  <c r="D81" i="22"/>
  <c r="D85" i="22"/>
  <c r="D89" i="22"/>
  <c r="D93" i="22"/>
  <c r="D78" i="22"/>
  <c r="D82" i="22"/>
  <c r="D90" i="22"/>
  <c r="D75" i="22"/>
  <c r="D83" i="22"/>
  <c r="D91" i="22"/>
  <c r="R91" i="22" s="1"/>
  <c r="E20" i="22"/>
  <c r="S20" i="22" s="1"/>
  <c r="D21" i="22"/>
  <c r="R21" i="22" s="1"/>
  <c r="D22" i="22"/>
  <c r="R22" i="22" s="1"/>
  <c r="E21" i="22"/>
  <c r="D23" i="22"/>
  <c r="R23" i="22" s="1"/>
  <c r="E22" i="22"/>
  <c r="E23" i="22"/>
  <c r="D24" i="22"/>
  <c r="R24" i="22" s="1"/>
  <c r="E24" i="22"/>
  <c r="D25" i="22"/>
  <c r="R25" i="22" s="1"/>
  <c r="E25" i="22"/>
  <c r="D26" i="22"/>
  <c r="R26" i="22" s="1"/>
  <c r="D27" i="22"/>
  <c r="R27" i="22" s="1"/>
  <c r="E26" i="22"/>
  <c r="D28" i="22"/>
  <c r="R28" i="22" s="1"/>
  <c r="E27" i="22"/>
  <c r="D29" i="22"/>
  <c r="R29" i="22" s="1"/>
  <c r="E28" i="22"/>
  <c r="E29" i="22"/>
  <c r="D30" i="22"/>
  <c r="R30" i="22" s="1"/>
  <c r="D31" i="22"/>
  <c r="R31" i="22" s="1"/>
  <c r="E30" i="22"/>
  <c r="E31" i="22"/>
  <c r="D32" i="22"/>
  <c r="R32" i="22" s="1"/>
  <c r="D33" i="22"/>
  <c r="R33" i="22" s="1"/>
  <c r="E32" i="22"/>
  <c r="D34" i="22"/>
  <c r="R34" i="22" s="1"/>
  <c r="E33" i="22"/>
  <c r="E34" i="22"/>
  <c r="D35" i="22"/>
  <c r="R35" i="22" s="1"/>
  <c r="E35" i="22"/>
  <c r="D36" i="22"/>
  <c r="R36" i="22" s="1"/>
  <c r="D37" i="22"/>
  <c r="R37" i="22" s="1"/>
  <c r="E36" i="22"/>
  <c r="D38" i="22"/>
  <c r="R38" i="22" s="1"/>
  <c r="E37" i="22"/>
  <c r="D39" i="22"/>
  <c r="R39" i="22" s="1"/>
  <c r="E38" i="22"/>
  <c r="E39" i="22"/>
  <c r="D40" i="22"/>
  <c r="R40" i="22" s="1"/>
  <c r="D41" i="22"/>
  <c r="R41" i="22" s="1"/>
  <c r="E40" i="22"/>
  <c r="D42" i="22"/>
  <c r="R42" i="22" s="1"/>
  <c r="E41" i="22"/>
  <c r="D43" i="22"/>
  <c r="R43" i="22" s="1"/>
  <c r="E42" i="22"/>
  <c r="E43" i="22"/>
  <c r="D44" i="22"/>
  <c r="R44" i="22" s="1"/>
  <c r="E44" i="22"/>
  <c r="D45" i="22"/>
  <c r="R45" i="22" s="1"/>
  <c r="D46" i="22"/>
  <c r="R46" i="22" s="1"/>
  <c r="E45" i="22"/>
  <c r="D47" i="22"/>
  <c r="R47" i="22" s="1"/>
  <c r="E46" i="22"/>
  <c r="E47" i="22"/>
  <c r="D48" i="22"/>
  <c r="R48" i="22" s="1"/>
  <c r="D49" i="22"/>
  <c r="R49" i="22" s="1"/>
  <c r="E48" i="22"/>
  <c r="D50" i="22"/>
  <c r="R50" i="22" s="1"/>
  <c r="E49" i="22"/>
  <c r="E50" i="22"/>
  <c r="D51" i="22"/>
  <c r="R51" i="22" s="1"/>
  <c r="D52" i="22"/>
  <c r="R52" i="22" s="1"/>
  <c r="E51" i="22"/>
  <c r="E52" i="22"/>
  <c r="D53" i="22"/>
  <c r="R53" i="22" s="1"/>
  <c r="E53" i="22"/>
  <c r="D54" i="22"/>
  <c r="R54" i="22" s="1"/>
  <c r="E54" i="22"/>
  <c r="D55" i="22"/>
  <c r="R55" i="22" s="1"/>
  <c r="D56" i="22"/>
  <c r="R56" i="22" s="1"/>
  <c r="E55" i="22"/>
  <c r="D57" i="22"/>
  <c r="R57" i="22" s="1"/>
  <c r="E56" i="22"/>
  <c r="E57" i="22"/>
  <c r="D58" i="22"/>
  <c r="R58" i="22" s="1"/>
  <c r="D59" i="22"/>
  <c r="R59" i="22" s="1"/>
  <c r="E58" i="22"/>
  <c r="D60" i="22"/>
  <c r="R60" i="22" s="1"/>
  <c r="E59" i="22"/>
  <c r="D61" i="22"/>
  <c r="R61" i="22" s="1"/>
  <c r="E60" i="22"/>
  <c r="D62" i="22"/>
  <c r="R62" i="22" s="1"/>
  <c r="E61" i="22"/>
  <c r="E62" i="22"/>
  <c r="D63" i="22"/>
  <c r="R63" i="22" s="1"/>
  <c r="D64" i="22"/>
  <c r="R64" i="22" s="1"/>
  <c r="E63" i="22"/>
  <c r="D65" i="22"/>
  <c r="R65" i="22" s="1"/>
  <c r="E64" i="22"/>
  <c r="D66" i="22"/>
  <c r="R66" i="22" s="1"/>
  <c r="E65" i="22"/>
  <c r="D67" i="22"/>
  <c r="R67" i="22" s="1"/>
  <c r="E66" i="22"/>
  <c r="D68" i="22"/>
  <c r="R68" i="22" s="1"/>
  <c r="E67" i="22"/>
  <c r="D69" i="22"/>
  <c r="R69" i="22" s="1"/>
  <c r="E68" i="22"/>
  <c r="D70" i="22"/>
  <c r="R70" i="22" s="1"/>
  <c r="E69" i="22"/>
  <c r="D71" i="22"/>
  <c r="R71" i="22" s="1"/>
  <c r="E70" i="22"/>
  <c r="D72" i="22"/>
  <c r="R72" i="22" s="1"/>
  <c r="E71" i="22"/>
  <c r="E72" i="22"/>
  <c r="E19" i="22"/>
  <c r="D20" i="22"/>
  <c r="C58" i="24"/>
  <c r="C58" i="13"/>
  <c r="S72" i="22" l="1"/>
  <c r="C72" i="22"/>
  <c r="Q72" i="22" s="1"/>
  <c r="S71" i="22"/>
  <c r="C71" i="22"/>
  <c r="Q71" i="22" s="1"/>
  <c r="S69" i="22"/>
  <c r="C69" i="22"/>
  <c r="Q69" i="22" s="1"/>
  <c r="S67" i="22"/>
  <c r="C67" i="22"/>
  <c r="Q67" i="22" s="1"/>
  <c r="C65" i="22"/>
  <c r="Q65" i="22" s="1"/>
  <c r="S65" i="22"/>
  <c r="S63" i="22"/>
  <c r="C63" i="22"/>
  <c r="Q63" i="22" s="1"/>
  <c r="C61" i="22"/>
  <c r="Q61" i="22" s="1"/>
  <c r="S61" i="22"/>
  <c r="C59" i="22"/>
  <c r="Q59" i="22" s="1"/>
  <c r="S59" i="22"/>
  <c r="S55" i="22"/>
  <c r="C55" i="22"/>
  <c r="Q55" i="22" s="1"/>
  <c r="C51" i="22"/>
  <c r="Q51" i="22" s="1"/>
  <c r="S51" i="22"/>
  <c r="C49" i="22"/>
  <c r="Q49" i="22" s="1"/>
  <c r="S49" i="22"/>
  <c r="C45" i="22"/>
  <c r="Q45" i="22" s="1"/>
  <c r="S45" i="22"/>
  <c r="S41" i="22"/>
  <c r="C41" i="22"/>
  <c r="Q41" i="22" s="1"/>
  <c r="S37" i="22"/>
  <c r="C37" i="22"/>
  <c r="Q37" i="22" s="1"/>
  <c r="S33" i="22"/>
  <c r="C33" i="22"/>
  <c r="Q33" i="22" s="1"/>
  <c r="S27" i="22"/>
  <c r="C27" i="22"/>
  <c r="Q27" i="22" s="1"/>
  <c r="N45" i="6"/>
  <c r="N46" i="6" s="1"/>
  <c r="N49" i="6" s="1"/>
  <c r="N45" i="25"/>
  <c r="N46" i="25" s="1"/>
  <c r="N49" i="25" s="1"/>
  <c r="N45" i="23"/>
  <c r="N46" i="23" s="1"/>
  <c r="N49" i="23" s="1"/>
  <c r="S21" i="22"/>
  <c r="C21" i="22"/>
  <c r="C82" i="22"/>
  <c r="Q82" i="22" s="1"/>
  <c r="R82" i="22"/>
  <c r="C85" i="22"/>
  <c r="Q85" i="22" s="1"/>
  <c r="R85" i="22"/>
  <c r="C86" i="22"/>
  <c r="Q86" i="22" s="1"/>
  <c r="R86" i="22"/>
  <c r="S88" i="22"/>
  <c r="C88" i="22"/>
  <c r="Q88" i="22" s="1"/>
  <c r="S84" i="22"/>
  <c r="C84" i="22"/>
  <c r="Q84" i="22" s="1"/>
  <c r="S80" i="22"/>
  <c r="C80" i="22"/>
  <c r="Q80" i="22" s="1"/>
  <c r="F14" i="22"/>
  <c r="T13" i="22"/>
  <c r="R15" i="22"/>
  <c r="E15" i="22"/>
  <c r="S15" i="22" s="1"/>
  <c r="C20" i="22"/>
  <c r="R20" i="22"/>
  <c r="S57" i="22"/>
  <c r="C57" i="22"/>
  <c r="Q57" i="22" s="1"/>
  <c r="S53" i="22"/>
  <c r="C53" i="22"/>
  <c r="Q53" i="22" s="1"/>
  <c r="S47" i="22"/>
  <c r="C47" i="22"/>
  <c r="Q47" i="22" s="1"/>
  <c r="S43" i="22"/>
  <c r="C43" i="22"/>
  <c r="Q43" i="22" s="1"/>
  <c r="S39" i="22"/>
  <c r="C39" i="22"/>
  <c r="Q39" i="22" s="1"/>
  <c r="S35" i="22"/>
  <c r="C35" i="22"/>
  <c r="Q35" i="22" s="1"/>
  <c r="S31" i="22"/>
  <c r="C31" i="22"/>
  <c r="Q31" i="22" s="1"/>
  <c r="S29" i="22"/>
  <c r="C29" i="22"/>
  <c r="Q29" i="22" s="1"/>
  <c r="S25" i="22"/>
  <c r="C25" i="22"/>
  <c r="Q25" i="22" s="1"/>
  <c r="S23" i="22"/>
  <c r="C23" i="22"/>
  <c r="L45" i="6"/>
  <c r="L46" i="6" s="1"/>
  <c r="L49" i="6" s="1"/>
  <c r="L45" i="25"/>
  <c r="L46" i="25" s="1"/>
  <c r="L49" i="25" s="1"/>
  <c r="L45" i="23"/>
  <c r="L46" i="23" s="1"/>
  <c r="L49" i="23" s="1"/>
  <c r="C83" i="22"/>
  <c r="Q83" i="22" s="1"/>
  <c r="R83" i="22"/>
  <c r="C78" i="22"/>
  <c r="Q78" i="22" s="1"/>
  <c r="R78" i="22"/>
  <c r="C81" i="22"/>
  <c r="Q81" i="22" s="1"/>
  <c r="R81" i="22"/>
  <c r="C74" i="22"/>
  <c r="Q74" i="22" s="1"/>
  <c r="R74" i="22"/>
  <c r="S95" i="22"/>
  <c r="C95" i="22"/>
  <c r="Q95" i="22" s="1"/>
  <c r="S91" i="22"/>
  <c r="C91" i="22"/>
  <c r="Q91" i="22" s="1"/>
  <c r="S87" i="22"/>
  <c r="C87" i="22"/>
  <c r="Q87" i="22" s="1"/>
  <c r="R16" i="22"/>
  <c r="E16" i="22"/>
  <c r="S16" i="22" s="1"/>
  <c r="R13" i="22"/>
  <c r="E13" i="22"/>
  <c r="S13" i="22" s="1"/>
  <c r="E59" i="18"/>
  <c r="S19" i="22"/>
  <c r="S70" i="22"/>
  <c r="C70" i="22"/>
  <c r="Q70" i="22" s="1"/>
  <c r="S68" i="22"/>
  <c r="C68" i="22"/>
  <c r="Q68" i="22" s="1"/>
  <c r="S66" i="22"/>
  <c r="C66" i="22"/>
  <c r="Q66" i="22" s="1"/>
  <c r="S64" i="22"/>
  <c r="C64" i="22"/>
  <c r="Q64" i="22" s="1"/>
  <c r="S60" i="22"/>
  <c r="C60" i="22"/>
  <c r="Q60" i="22" s="1"/>
  <c r="S58" i="22"/>
  <c r="C58" i="22"/>
  <c r="Q58" i="22" s="1"/>
  <c r="S56" i="22"/>
  <c r="C56" i="22"/>
  <c r="Q56" i="22" s="1"/>
  <c r="S48" i="22"/>
  <c r="C48" i="22"/>
  <c r="Q48" i="22" s="1"/>
  <c r="S46" i="22"/>
  <c r="C46" i="22"/>
  <c r="Q46" i="22" s="1"/>
  <c r="S42" i="22"/>
  <c r="C42" i="22"/>
  <c r="Q42" i="22" s="1"/>
  <c r="C40" i="22"/>
  <c r="Q40" i="22" s="1"/>
  <c r="S40" i="22"/>
  <c r="C38" i="22"/>
  <c r="Q38" i="22" s="1"/>
  <c r="S38" i="22"/>
  <c r="C36" i="22"/>
  <c r="Q36" i="22" s="1"/>
  <c r="S36" i="22"/>
  <c r="S32" i="22"/>
  <c r="C32" i="22"/>
  <c r="Q32" i="22" s="1"/>
  <c r="C30" i="22"/>
  <c r="Q30" i="22" s="1"/>
  <c r="S30" i="22"/>
  <c r="C28" i="22"/>
  <c r="Q28" i="22" s="1"/>
  <c r="S28" i="22"/>
  <c r="C26" i="22"/>
  <c r="Q26" i="22" s="1"/>
  <c r="S26" i="22"/>
  <c r="E47" i="26"/>
  <c r="E47" i="24"/>
  <c r="E47" i="13"/>
  <c r="S22" i="22"/>
  <c r="C22" i="22"/>
  <c r="K45" i="25"/>
  <c r="K46" i="25" s="1"/>
  <c r="K49" i="25" s="1"/>
  <c r="K45" i="6"/>
  <c r="K46" i="6" s="1"/>
  <c r="K49" i="6" s="1"/>
  <c r="K45" i="23"/>
  <c r="K46" i="23" s="1"/>
  <c r="K49" i="23" s="1"/>
  <c r="C75" i="22"/>
  <c r="Q75" i="22" s="1"/>
  <c r="R75" i="22"/>
  <c r="C93" i="22"/>
  <c r="Q93" i="22" s="1"/>
  <c r="R93" i="22"/>
  <c r="C77" i="22"/>
  <c r="Q77" i="22" s="1"/>
  <c r="R77" i="22"/>
  <c r="C79" i="22"/>
  <c r="Q79" i="22" s="1"/>
  <c r="R79" i="22"/>
  <c r="C96" i="22"/>
  <c r="Q96" i="22" s="1"/>
  <c r="R96" i="22"/>
  <c r="R17" i="22"/>
  <c r="E17" i="22"/>
  <c r="S17" i="22" s="1"/>
  <c r="R18" i="22"/>
  <c r="E18" i="22"/>
  <c r="S18" i="22" s="1"/>
  <c r="S62" i="22"/>
  <c r="C62" i="22"/>
  <c r="Q62" i="22" s="1"/>
  <c r="K47" i="13"/>
  <c r="K47" i="26"/>
  <c r="K47" i="24"/>
  <c r="S54" i="22"/>
  <c r="C54" i="22"/>
  <c r="Q54" i="22" s="1"/>
  <c r="S52" i="22"/>
  <c r="C52" i="22"/>
  <c r="Q52" i="22" s="1"/>
  <c r="C50" i="22"/>
  <c r="Q50" i="22" s="1"/>
  <c r="S50" i="22"/>
  <c r="I47" i="13"/>
  <c r="I47" i="26"/>
  <c r="I47" i="24"/>
  <c r="C44" i="22"/>
  <c r="Q44" i="22" s="1"/>
  <c r="S44" i="22"/>
  <c r="G47" i="13"/>
  <c r="G47" i="26"/>
  <c r="G47" i="24"/>
  <c r="C34" i="22"/>
  <c r="Q34" i="22" s="1"/>
  <c r="S34" i="22"/>
  <c r="C24" i="22"/>
  <c r="S24" i="22"/>
  <c r="M45" i="25"/>
  <c r="M46" i="25" s="1"/>
  <c r="M49" i="25" s="1"/>
  <c r="M45" i="23"/>
  <c r="M46" i="23" s="1"/>
  <c r="M49" i="23" s="1"/>
  <c r="M45" i="6"/>
  <c r="M46" i="6" s="1"/>
  <c r="M49" i="6" s="1"/>
  <c r="C90" i="22"/>
  <c r="Q90" i="22" s="1"/>
  <c r="R90" i="22"/>
  <c r="C89" i="22"/>
  <c r="Q89" i="22" s="1"/>
  <c r="R89" i="22"/>
  <c r="C73" i="22"/>
  <c r="Q73" i="22" s="1"/>
  <c r="R73" i="22"/>
  <c r="C94" i="22"/>
  <c r="Q94" i="22" s="1"/>
  <c r="R94" i="22"/>
  <c r="C92" i="22"/>
  <c r="Q92" i="22" s="1"/>
  <c r="R92" i="22"/>
  <c r="C76" i="22"/>
  <c r="Q76" i="22" s="1"/>
  <c r="R76" i="22"/>
  <c r="R14" i="22"/>
  <c r="E14" i="22"/>
  <c r="S14" i="22" s="1"/>
  <c r="D45" i="23" l="1"/>
  <c r="D46" i="23" s="1"/>
  <c r="D49" i="23" s="1"/>
  <c r="D51" i="23" s="1"/>
  <c r="D45" i="25"/>
  <c r="D46" i="25" s="1"/>
  <c r="D49" i="25" s="1"/>
  <c r="D51" i="25" s="1"/>
  <c r="D45" i="6"/>
  <c r="D46" i="6" s="1"/>
  <c r="D49" i="6" s="1"/>
  <c r="D51" i="6" s="1"/>
  <c r="M56" i="24"/>
  <c r="N56" i="24" s="1"/>
  <c r="M56" i="13"/>
  <c r="N56" i="13" s="1"/>
  <c r="M56" i="26"/>
  <c r="N56" i="26" s="1"/>
  <c r="H47" i="24"/>
  <c r="G48" i="24"/>
  <c r="L47" i="13"/>
  <c r="K48" i="13"/>
  <c r="H45" i="25"/>
  <c r="H46" i="25" s="1"/>
  <c r="H49" i="25" s="1"/>
  <c r="H51" i="25" s="1"/>
  <c r="H45" i="6"/>
  <c r="H46" i="6" s="1"/>
  <c r="H49" i="6" s="1"/>
  <c r="H51" i="6" s="1"/>
  <c r="H45" i="23"/>
  <c r="H46" i="23" s="1"/>
  <c r="H49" i="23" s="1"/>
  <c r="H51" i="23" s="1"/>
  <c r="Q22" i="22"/>
  <c r="L50" i="25"/>
  <c r="L51" i="25" s="1"/>
  <c r="L50" i="23"/>
  <c r="L50" i="6"/>
  <c r="F47" i="26"/>
  <c r="E48" i="26"/>
  <c r="L51" i="23"/>
  <c r="J50" i="25"/>
  <c r="Q20" i="22"/>
  <c r="J50" i="6"/>
  <c r="J50" i="23"/>
  <c r="F15" i="22"/>
  <c r="T14" i="22"/>
  <c r="H47" i="26"/>
  <c r="G48" i="26"/>
  <c r="F59" i="18"/>
  <c r="E60" i="18"/>
  <c r="F45" i="6"/>
  <c r="F46" i="6" s="1"/>
  <c r="F49" i="6" s="1"/>
  <c r="F51" i="6" s="1"/>
  <c r="F45" i="23"/>
  <c r="F46" i="23" s="1"/>
  <c r="F49" i="23" s="1"/>
  <c r="F51" i="23" s="1"/>
  <c r="F45" i="25"/>
  <c r="F46" i="25" s="1"/>
  <c r="F49" i="25" s="1"/>
  <c r="F51" i="25" s="1"/>
  <c r="E56" i="24"/>
  <c r="F56" i="24" s="1"/>
  <c r="E56" i="26"/>
  <c r="F56" i="26" s="1"/>
  <c r="E56" i="13"/>
  <c r="F56" i="13" s="1"/>
  <c r="O47" i="26"/>
  <c r="O47" i="13"/>
  <c r="O47" i="24"/>
  <c r="K50" i="25"/>
  <c r="K50" i="23"/>
  <c r="K51" i="23" s="1"/>
  <c r="K50" i="6"/>
  <c r="K51" i="6" s="1"/>
  <c r="Q21" i="22"/>
  <c r="I56" i="13"/>
  <c r="J56" i="13" s="1"/>
  <c r="I56" i="24"/>
  <c r="J56" i="24" s="1"/>
  <c r="I56" i="26"/>
  <c r="J56" i="26" s="1"/>
  <c r="K56" i="24"/>
  <c r="L56" i="24" s="1"/>
  <c r="K56" i="13"/>
  <c r="L56" i="13" s="1"/>
  <c r="K56" i="26"/>
  <c r="L56" i="26" s="1"/>
  <c r="H47" i="13"/>
  <c r="G48" i="13"/>
  <c r="J47" i="26"/>
  <c r="I48" i="26"/>
  <c r="L47" i="24"/>
  <c r="K48" i="24"/>
  <c r="G45" i="6"/>
  <c r="G46" i="6" s="1"/>
  <c r="G49" i="6" s="1"/>
  <c r="G51" i="6" s="1"/>
  <c r="G45" i="23"/>
  <c r="G46" i="23" s="1"/>
  <c r="G49" i="23" s="1"/>
  <c r="G51" i="23" s="1"/>
  <c r="G45" i="25"/>
  <c r="G46" i="25" s="1"/>
  <c r="G49" i="25" s="1"/>
  <c r="G51" i="25" s="1"/>
  <c r="F47" i="13"/>
  <c r="E48" i="13"/>
  <c r="L51" i="6"/>
  <c r="E45" i="23"/>
  <c r="E46" i="23" s="1"/>
  <c r="E49" i="23" s="1"/>
  <c r="E51" i="23" s="1"/>
  <c r="E45" i="6"/>
  <c r="E46" i="6" s="1"/>
  <c r="E49" i="6" s="1"/>
  <c r="E51" i="6" s="1"/>
  <c r="E45" i="25"/>
  <c r="E46" i="25" s="1"/>
  <c r="E49" i="25" s="1"/>
  <c r="E51" i="25" s="1"/>
  <c r="O56" i="26"/>
  <c r="P56" i="26" s="1"/>
  <c r="O56" i="24"/>
  <c r="P56" i="24" s="1"/>
  <c r="O56" i="13"/>
  <c r="P56" i="13" s="1"/>
  <c r="G56" i="26"/>
  <c r="H56" i="26" s="1"/>
  <c r="G56" i="13"/>
  <c r="H56" i="13" s="1"/>
  <c r="G56" i="24"/>
  <c r="H56" i="24" s="1"/>
  <c r="Q24" i="22"/>
  <c r="N50" i="25"/>
  <c r="N51" i="25" s="1"/>
  <c r="N50" i="6"/>
  <c r="N51" i="6" s="1"/>
  <c r="N50" i="23"/>
  <c r="N51" i="23" s="1"/>
  <c r="J47" i="24"/>
  <c r="I48" i="24"/>
  <c r="M47" i="24"/>
  <c r="M47" i="26"/>
  <c r="M47" i="13"/>
  <c r="J47" i="13"/>
  <c r="I48" i="13"/>
  <c r="L47" i="26"/>
  <c r="K48" i="26"/>
  <c r="K51" i="25"/>
  <c r="F47" i="24"/>
  <c r="E48" i="24"/>
  <c r="C45" i="25"/>
  <c r="C45" i="6"/>
  <c r="C45" i="23"/>
  <c r="M50" i="23"/>
  <c r="M51" i="23" s="1"/>
  <c r="Q23" i="22"/>
  <c r="M50" i="25"/>
  <c r="M51" i="25" s="1"/>
  <c r="M50" i="6"/>
  <c r="M51" i="6" s="1"/>
  <c r="J45" i="25"/>
  <c r="J46" i="25" s="1"/>
  <c r="J49" i="25" s="1"/>
  <c r="J51" i="25" s="1"/>
  <c r="J45" i="6"/>
  <c r="J45" i="23"/>
  <c r="J46" i="23" l="1"/>
  <c r="J49" i="23" s="1"/>
  <c r="J51" i="23" s="1"/>
  <c r="C46" i="6"/>
  <c r="N47" i="24"/>
  <c r="M48" i="24"/>
  <c r="G50" i="24"/>
  <c r="H48" i="24"/>
  <c r="C46" i="25"/>
  <c r="K50" i="26"/>
  <c r="L48" i="26"/>
  <c r="J48" i="24"/>
  <c r="I50" i="24"/>
  <c r="F48" i="13"/>
  <c r="E50" i="13"/>
  <c r="J48" i="26"/>
  <c r="I50" i="26"/>
  <c r="P47" i="24"/>
  <c r="O48" i="24"/>
  <c r="F48" i="26"/>
  <c r="E50" i="26"/>
  <c r="F48" i="24"/>
  <c r="E50" i="24"/>
  <c r="N47" i="13"/>
  <c r="M48" i="13"/>
  <c r="P47" i="13"/>
  <c r="O48" i="13"/>
  <c r="G50" i="26"/>
  <c r="H48" i="26"/>
  <c r="K50" i="13"/>
  <c r="L48" i="13"/>
  <c r="J46" i="6"/>
  <c r="J49" i="6" s="1"/>
  <c r="J51" i="6" s="1"/>
  <c r="C46" i="23"/>
  <c r="J48" i="13"/>
  <c r="I50" i="13"/>
  <c r="N47" i="26"/>
  <c r="M48" i="26"/>
  <c r="L48" i="24"/>
  <c r="K50" i="24"/>
  <c r="H48" i="13"/>
  <c r="G50" i="13"/>
  <c r="P47" i="26"/>
  <c r="O48" i="26"/>
  <c r="E61" i="18"/>
  <c r="F61" i="18" s="1"/>
  <c r="F60" i="18"/>
  <c r="T15" i="22"/>
  <c r="F16" i="22"/>
  <c r="L50" i="13" l="1"/>
  <c r="K51" i="13"/>
  <c r="L51" i="13" s="1"/>
  <c r="K51" i="26"/>
  <c r="L51" i="26" s="1"/>
  <c r="L50" i="26"/>
  <c r="C49" i="6"/>
  <c r="E62" i="18"/>
  <c r="F62" i="18" s="1"/>
  <c r="F17" i="22"/>
  <c r="T16" i="22"/>
  <c r="P48" i="26"/>
  <c r="O50" i="26"/>
  <c r="L50" i="24"/>
  <c r="K51" i="24"/>
  <c r="L51" i="24" s="1"/>
  <c r="I51" i="13"/>
  <c r="J51" i="13" s="1"/>
  <c r="J50" i="13"/>
  <c r="M50" i="13"/>
  <c r="N48" i="13"/>
  <c r="E51" i="26"/>
  <c r="F51" i="26" s="1"/>
  <c r="F50" i="26"/>
  <c r="I51" i="26"/>
  <c r="J51" i="26" s="1"/>
  <c r="J50" i="26"/>
  <c r="I51" i="24"/>
  <c r="J51" i="24" s="1"/>
  <c r="J50" i="24"/>
  <c r="C49" i="25"/>
  <c r="H50" i="24"/>
  <c r="G51" i="24"/>
  <c r="H51" i="24" s="1"/>
  <c r="G51" i="26"/>
  <c r="H51" i="26" s="1"/>
  <c r="H50" i="26"/>
  <c r="N48" i="24"/>
  <c r="M50" i="24"/>
  <c r="G51" i="13"/>
  <c r="H51" i="13" s="1"/>
  <c r="H50" i="13"/>
  <c r="N48" i="26"/>
  <c r="M50" i="26"/>
  <c r="C49" i="23"/>
  <c r="O50" i="13"/>
  <c r="P48" i="13"/>
  <c r="E51" i="24"/>
  <c r="F51" i="24" s="1"/>
  <c r="F50" i="24"/>
  <c r="O50" i="24"/>
  <c r="P48" i="24"/>
  <c r="F50" i="13"/>
  <c r="E51" i="13"/>
  <c r="F51" i="13" s="1"/>
  <c r="G52" i="13" l="1"/>
  <c r="H52" i="13" s="1"/>
  <c r="K52" i="26"/>
  <c r="L52" i="26" s="1"/>
  <c r="I52" i="24"/>
  <c r="I55" i="24" s="1"/>
  <c r="K52" i="24"/>
  <c r="L52" i="24" s="1"/>
  <c r="I52" i="26"/>
  <c r="I55" i="26" s="1"/>
  <c r="G52" i="26"/>
  <c r="G55" i="26" s="1"/>
  <c r="I52" i="13"/>
  <c r="J52" i="13" s="1"/>
  <c r="O51" i="13"/>
  <c r="P51" i="13" s="1"/>
  <c r="P50" i="13"/>
  <c r="N50" i="24"/>
  <c r="M51" i="24"/>
  <c r="N51" i="24" s="1"/>
  <c r="C51" i="25"/>
  <c r="E52" i="26"/>
  <c r="M51" i="13"/>
  <c r="N51" i="13" s="1"/>
  <c r="N50" i="13"/>
  <c r="E52" i="24"/>
  <c r="G55" i="13"/>
  <c r="G52" i="24"/>
  <c r="C51" i="6"/>
  <c r="K52" i="13"/>
  <c r="C51" i="23"/>
  <c r="T17" i="22"/>
  <c r="F18" i="22"/>
  <c r="H52" i="26"/>
  <c r="E52" i="13"/>
  <c r="O51" i="24"/>
  <c r="P51" i="24" s="1"/>
  <c r="P50" i="24"/>
  <c r="N50" i="26"/>
  <c r="M51" i="26"/>
  <c r="N51" i="26" s="1"/>
  <c r="O51" i="26"/>
  <c r="P51" i="26" s="1"/>
  <c r="P50" i="26"/>
  <c r="K55" i="26" l="1"/>
  <c r="J52" i="26"/>
  <c r="J52" i="24"/>
  <c r="I55" i="13"/>
  <c r="J55" i="13" s="1"/>
  <c r="K55" i="24"/>
  <c r="K57" i="24" s="1"/>
  <c r="L57" i="24" s="1"/>
  <c r="M52" i="26"/>
  <c r="N52" i="26" s="1"/>
  <c r="M52" i="24"/>
  <c r="M55" i="24" s="1"/>
  <c r="O52" i="24"/>
  <c r="P52" i="24" s="1"/>
  <c r="O52" i="13"/>
  <c r="O55" i="13" s="1"/>
  <c r="F52" i="13"/>
  <c r="E55" i="13"/>
  <c r="J55" i="24"/>
  <c r="I57" i="24"/>
  <c r="J57" i="24" s="1"/>
  <c r="C53" i="6"/>
  <c r="D53" i="6" s="1"/>
  <c r="E53" i="6" s="1"/>
  <c r="F53" i="6" s="1"/>
  <c r="G53" i="6" s="1"/>
  <c r="H53" i="6" s="1"/>
  <c r="I57" i="26"/>
  <c r="J57" i="26" s="1"/>
  <c r="J55" i="26"/>
  <c r="G57" i="13"/>
  <c r="H57" i="13" s="1"/>
  <c r="H55" i="13"/>
  <c r="M52" i="13"/>
  <c r="C53" i="25"/>
  <c r="D53" i="25" s="1"/>
  <c r="E53" i="25" s="1"/>
  <c r="F53" i="25" s="1"/>
  <c r="G53" i="25" s="1"/>
  <c r="H53" i="25" s="1"/>
  <c r="L55" i="26"/>
  <c r="K57" i="26"/>
  <c r="L57" i="26" s="1"/>
  <c r="G57" i="26"/>
  <c r="H57" i="26" s="1"/>
  <c r="H55" i="26"/>
  <c r="C53" i="23"/>
  <c r="D53" i="23" s="1"/>
  <c r="E53" i="23" s="1"/>
  <c r="F53" i="23" s="1"/>
  <c r="G53" i="23" s="1"/>
  <c r="H53" i="23" s="1"/>
  <c r="F52" i="24"/>
  <c r="E55" i="24"/>
  <c r="G55" i="24"/>
  <c r="H52" i="24"/>
  <c r="O52" i="26"/>
  <c r="D19" i="22"/>
  <c r="T18" i="22"/>
  <c r="L52" i="13"/>
  <c r="K55" i="13"/>
  <c r="E55" i="26"/>
  <c r="F52" i="26"/>
  <c r="N52" i="24" l="1"/>
  <c r="I57" i="13"/>
  <c r="J57" i="13" s="1"/>
  <c r="O55" i="24"/>
  <c r="P55" i="24" s="1"/>
  <c r="L55" i="24"/>
  <c r="P52" i="13"/>
  <c r="M55" i="26"/>
  <c r="N55" i="26" s="1"/>
  <c r="K57" i="13"/>
  <c r="L57" i="13" s="1"/>
  <c r="L55" i="13"/>
  <c r="F55" i="26"/>
  <c r="E57" i="26"/>
  <c r="F57" i="26" s="1"/>
  <c r="N55" i="24"/>
  <c r="M57" i="24"/>
  <c r="N57" i="24" s="1"/>
  <c r="F55" i="24"/>
  <c r="E57" i="24"/>
  <c r="F57" i="24" s="1"/>
  <c r="R19" i="22"/>
  <c r="C19" i="22"/>
  <c r="M55" i="13"/>
  <c r="N52" i="13"/>
  <c r="P55" i="13"/>
  <c r="O57" i="13"/>
  <c r="P57" i="13" s="1"/>
  <c r="F55" i="13"/>
  <c r="E57" i="13"/>
  <c r="F57" i="13" s="1"/>
  <c r="P52" i="26"/>
  <c r="O55" i="26"/>
  <c r="H55" i="24"/>
  <c r="G57" i="24"/>
  <c r="H57" i="24" s="1"/>
  <c r="O57" i="24" l="1"/>
  <c r="P57" i="24" s="1"/>
  <c r="M57" i="26"/>
  <c r="N57" i="26" s="1"/>
  <c r="I50" i="25"/>
  <c r="O50" i="25" s="1"/>
  <c r="Q19" i="22"/>
  <c r="I50" i="23"/>
  <c r="O50" i="23" s="1"/>
  <c r="I50" i="6"/>
  <c r="O50" i="6" s="1"/>
  <c r="F19" i="22"/>
  <c r="I45" i="6"/>
  <c r="I45" i="25"/>
  <c r="I45" i="23"/>
  <c r="P55" i="26"/>
  <c r="O57" i="26"/>
  <c r="P57" i="26" s="1"/>
  <c r="N55" i="13"/>
  <c r="M57" i="13"/>
  <c r="N57" i="13" s="1"/>
  <c r="I46" i="25" l="1"/>
  <c r="O45" i="25"/>
  <c r="C47" i="26"/>
  <c r="I46" i="23"/>
  <c r="O45" i="23"/>
  <c r="C47" i="24"/>
  <c r="I46" i="6"/>
  <c r="O45" i="6"/>
  <c r="C47" i="13"/>
  <c r="C56" i="24"/>
  <c r="D56" i="24" s="1"/>
  <c r="C56" i="26"/>
  <c r="D56" i="26" s="1"/>
  <c r="C56" i="13"/>
  <c r="D56" i="13" s="1"/>
  <c r="T19" i="22"/>
  <c r="F20" i="22"/>
  <c r="I49" i="23" l="1"/>
  <c r="O46" i="23"/>
  <c r="I49" i="6"/>
  <c r="O46" i="6"/>
  <c r="D47" i="26"/>
  <c r="C48" i="26"/>
  <c r="T20" i="22"/>
  <c r="F21" i="22"/>
  <c r="D47" i="24"/>
  <c r="C48" i="24"/>
  <c r="D47" i="13"/>
  <c r="C48" i="13"/>
  <c r="I49" i="25"/>
  <c r="O46" i="25"/>
  <c r="C50" i="13" l="1"/>
  <c r="D48" i="13"/>
  <c r="T21" i="22"/>
  <c r="F22" i="22"/>
  <c r="I51" i="6"/>
  <c r="O49" i="6"/>
  <c r="C50" i="24"/>
  <c r="D48" i="24"/>
  <c r="D48" i="26"/>
  <c r="C50" i="26"/>
  <c r="I51" i="25"/>
  <c r="O49" i="25"/>
  <c r="I51" i="23"/>
  <c r="O49" i="23"/>
  <c r="F23" i="22" l="1"/>
  <c r="T22" i="22"/>
  <c r="O51" i="25"/>
  <c r="I53" i="25"/>
  <c r="J53" i="25" s="1"/>
  <c r="K53" i="25" s="1"/>
  <c r="L53" i="25" s="1"/>
  <c r="M53" i="25" s="1"/>
  <c r="N53" i="25" s="1"/>
  <c r="C51" i="24"/>
  <c r="D51" i="24" s="1"/>
  <c r="D50" i="24"/>
  <c r="C51" i="26"/>
  <c r="D51" i="26" s="1"/>
  <c r="D50" i="26"/>
  <c r="O51" i="23"/>
  <c r="I53" i="23"/>
  <c r="J53" i="23" s="1"/>
  <c r="K53" i="23" s="1"/>
  <c r="L53" i="23" s="1"/>
  <c r="M53" i="23" s="1"/>
  <c r="N53" i="23" s="1"/>
  <c r="O51" i="6"/>
  <c r="I53" i="6"/>
  <c r="J53" i="6" s="1"/>
  <c r="K53" i="6" s="1"/>
  <c r="L53" i="6" s="1"/>
  <c r="M53" i="6" s="1"/>
  <c r="N53" i="6" s="1"/>
  <c r="C51" i="13"/>
  <c r="D51" i="13" s="1"/>
  <c r="D50" i="13"/>
  <c r="C52" i="24" l="1"/>
  <c r="C53" i="24" s="1"/>
  <c r="E53" i="24" s="1"/>
  <c r="G53" i="24" s="1"/>
  <c r="I53" i="24" s="1"/>
  <c r="K53" i="24" s="1"/>
  <c r="M53" i="24" s="1"/>
  <c r="O53" i="24" s="1"/>
  <c r="Q53" i="24" s="1"/>
  <c r="S53" i="24" s="1"/>
  <c r="U53" i="24" s="1"/>
  <c r="C52" i="26"/>
  <c r="C52" i="13"/>
  <c r="T23" i="22"/>
  <c r="F24" i="22"/>
  <c r="C55" i="24" l="1"/>
  <c r="D55" i="24" s="1"/>
  <c r="D52" i="24"/>
  <c r="D52" i="26"/>
  <c r="C53" i="26"/>
  <c r="E53" i="26" s="1"/>
  <c r="G53" i="26" s="1"/>
  <c r="I53" i="26" s="1"/>
  <c r="K53" i="26" s="1"/>
  <c r="M53" i="26" s="1"/>
  <c r="O53" i="26" s="1"/>
  <c r="Q53" i="26" s="1"/>
  <c r="S53" i="26" s="1"/>
  <c r="U53" i="26" s="1"/>
  <c r="C55" i="26"/>
  <c r="F25" i="22"/>
  <c r="T24" i="22"/>
  <c r="C55" i="13"/>
  <c r="D52" i="13"/>
  <c r="C53" i="13"/>
  <c r="E53" i="13" s="1"/>
  <c r="G53" i="13" s="1"/>
  <c r="I53" i="13" s="1"/>
  <c r="K53" i="13" s="1"/>
  <c r="M53" i="13" s="1"/>
  <c r="O53" i="13" s="1"/>
  <c r="Q53" i="13" s="1"/>
  <c r="S53" i="13" s="1"/>
  <c r="U53" i="13" s="1"/>
  <c r="C57" i="24" l="1"/>
  <c r="D57" i="24" s="1"/>
  <c r="C57" i="13"/>
  <c r="D55" i="13"/>
  <c r="C61" i="26"/>
  <c r="E60" i="26" s="1"/>
  <c r="C61" i="24"/>
  <c r="E60" i="24" s="1"/>
  <c r="C61" i="13"/>
  <c r="E60" i="13" s="1"/>
  <c r="C57" i="26"/>
  <c r="D55" i="26"/>
  <c r="F26" i="22"/>
  <c r="T25" i="22"/>
  <c r="C59" i="24" l="1"/>
  <c r="E58" i="24" s="1"/>
  <c r="E59" i="24" s="1"/>
  <c r="G58" i="24" s="1"/>
  <c r="G59" i="24" s="1"/>
  <c r="I58" i="24" s="1"/>
  <c r="I59" i="24" s="1"/>
  <c r="K58" i="24" s="1"/>
  <c r="K59" i="24" s="1"/>
  <c r="M58" i="24" s="1"/>
  <c r="M59" i="24" s="1"/>
  <c r="O58" i="24" s="1"/>
  <c r="O59" i="24" s="1"/>
  <c r="Q58" i="24" s="1"/>
  <c r="Q59" i="24" s="1"/>
  <c r="S58" i="24" s="1"/>
  <c r="S59" i="24" s="1"/>
  <c r="U58" i="24" s="1"/>
  <c r="U59" i="24" s="1"/>
  <c r="F60" i="24"/>
  <c r="E61" i="24"/>
  <c r="F27" i="22"/>
  <c r="T26" i="22"/>
  <c r="E61" i="26"/>
  <c r="F60" i="26"/>
  <c r="D57" i="26"/>
  <c r="C59" i="26"/>
  <c r="E58" i="26" s="1"/>
  <c r="E59" i="26" s="1"/>
  <c r="G58" i="26" s="1"/>
  <c r="G59" i="26" s="1"/>
  <c r="I58" i="26" s="1"/>
  <c r="I59" i="26" s="1"/>
  <c r="K58" i="26" s="1"/>
  <c r="K59" i="26" s="1"/>
  <c r="M58" i="26" s="1"/>
  <c r="M59" i="26" s="1"/>
  <c r="O58" i="26" s="1"/>
  <c r="O59" i="26" s="1"/>
  <c r="Q58" i="26" s="1"/>
  <c r="Q59" i="26" s="1"/>
  <c r="S58" i="26" s="1"/>
  <c r="S59" i="26" s="1"/>
  <c r="U58" i="26" s="1"/>
  <c r="U59" i="26" s="1"/>
  <c r="E61" i="13"/>
  <c r="F60" i="13"/>
  <c r="D57" i="13"/>
  <c r="C59" i="13"/>
  <c r="E58" i="13" s="1"/>
  <c r="E59" i="13" s="1"/>
  <c r="G58" i="13" s="1"/>
  <c r="G59" i="13" s="1"/>
  <c r="I58" i="13" s="1"/>
  <c r="I59" i="13" s="1"/>
  <c r="K58" i="13" s="1"/>
  <c r="K59" i="13" s="1"/>
  <c r="M58" i="13" s="1"/>
  <c r="M59" i="13" s="1"/>
  <c r="O58" i="13" s="1"/>
  <c r="O59" i="13" s="1"/>
  <c r="Q58" i="13" s="1"/>
  <c r="Q59" i="13" s="1"/>
  <c r="S58" i="13" s="1"/>
  <c r="S59" i="13" s="1"/>
  <c r="U58" i="13" s="1"/>
  <c r="U59" i="13" s="1"/>
  <c r="F28" i="22" l="1"/>
  <c r="T27" i="22"/>
  <c r="F61" i="24"/>
  <c r="G60" i="24"/>
  <c r="G60" i="13"/>
  <c r="F61" i="13"/>
  <c r="F61" i="26"/>
  <c r="G60" i="26"/>
  <c r="G61" i="24" l="1"/>
  <c r="H60" i="24"/>
  <c r="H60" i="26"/>
  <c r="G61" i="26"/>
  <c r="H60" i="13"/>
  <c r="G61" i="13"/>
  <c r="T28" i="22"/>
  <c r="F29" i="22"/>
  <c r="F30" i="22" l="1"/>
  <c r="T29" i="22"/>
  <c r="I60" i="26"/>
  <c r="H61" i="26"/>
  <c r="I60" i="13"/>
  <c r="H61" i="13"/>
  <c r="I60" i="24"/>
  <c r="H61" i="24"/>
  <c r="J60" i="24" l="1"/>
  <c r="I61" i="24"/>
  <c r="J60" i="26"/>
  <c r="I61" i="26"/>
  <c r="J60" i="13"/>
  <c r="I61" i="13"/>
  <c r="F31" i="22"/>
  <c r="T30" i="22"/>
  <c r="F32" i="22" l="1"/>
  <c r="T31" i="22"/>
  <c r="J61" i="24"/>
  <c r="K60" i="24"/>
  <c r="J61" i="26"/>
  <c r="K60" i="26"/>
  <c r="J61" i="13"/>
  <c r="K60" i="13"/>
  <c r="L60" i="13" l="1"/>
  <c r="K61" i="13"/>
  <c r="K61" i="24"/>
  <c r="L60" i="24"/>
  <c r="K61" i="26"/>
  <c r="L60" i="26"/>
  <c r="T32" i="22"/>
  <c r="F33" i="22"/>
  <c r="L61" i="13" l="1"/>
  <c r="M60" i="13"/>
  <c r="F34" i="22"/>
  <c r="T33" i="22"/>
  <c r="L61" i="24"/>
  <c r="M60" i="24"/>
  <c r="L61" i="26"/>
  <c r="M60" i="26"/>
  <c r="M61" i="26" l="1"/>
  <c r="N60" i="26"/>
  <c r="F35" i="22"/>
  <c r="T34" i="22"/>
  <c r="M61" i="24"/>
  <c r="N60" i="24"/>
  <c r="N60" i="13"/>
  <c r="M61" i="13"/>
  <c r="O60" i="13" l="1"/>
  <c r="N61" i="13"/>
  <c r="T35" i="22"/>
  <c r="F36" i="22"/>
  <c r="O60" i="24"/>
  <c r="N61" i="24"/>
  <c r="O60" i="26"/>
  <c r="N61" i="26"/>
  <c r="T36" i="22" l="1"/>
  <c r="F37" i="22"/>
  <c r="O61" i="26"/>
  <c r="P60" i="26"/>
  <c r="P60" i="24"/>
  <c r="O61" i="24"/>
  <c r="O61" i="13"/>
  <c r="P60" i="13"/>
  <c r="T37" i="22" l="1"/>
  <c r="F38" i="22"/>
  <c r="Q60" i="13"/>
  <c r="P61" i="13"/>
  <c r="Q60" i="26"/>
  <c r="P61" i="26"/>
  <c r="Q60" i="24"/>
  <c r="P61" i="24"/>
  <c r="R60" i="24" l="1"/>
  <c r="Q61" i="24"/>
  <c r="R60" i="13"/>
  <c r="Q61" i="13"/>
  <c r="F39" i="22"/>
  <c r="T38" i="22"/>
  <c r="Q61" i="26"/>
  <c r="R60" i="26"/>
  <c r="S60" i="13" l="1"/>
  <c r="T60" i="13" s="1"/>
  <c r="R61" i="13"/>
  <c r="S60" i="24"/>
  <c r="T60" i="24" s="1"/>
  <c r="R61" i="24"/>
  <c r="S60" i="26"/>
  <c r="T60" i="26" s="1"/>
  <c r="R61" i="26"/>
  <c r="T39" i="22"/>
  <c r="F40" i="22"/>
  <c r="T40" i="22" l="1"/>
  <c r="F41" i="22"/>
  <c r="F42" i="22" l="1"/>
  <c r="T41" i="22"/>
  <c r="F43" i="22" l="1"/>
  <c r="T42" i="22"/>
  <c r="T43" i="22" l="1"/>
  <c r="F44" i="22"/>
  <c r="T44" i="22" l="1"/>
  <c r="F45" i="22"/>
  <c r="F46" i="22" l="1"/>
  <c r="T45" i="22"/>
  <c r="F47" i="22" l="1"/>
  <c r="T46" i="22"/>
  <c r="T47" i="22" l="1"/>
  <c r="F48" i="22"/>
  <c r="T48" i="22" l="1"/>
  <c r="F49" i="22"/>
  <c r="F50" i="22" l="1"/>
  <c r="T49" i="22"/>
  <c r="F51" i="22" l="1"/>
  <c r="T50" i="22"/>
  <c r="T51" i="22" l="1"/>
  <c r="F52" i="22"/>
  <c r="T52" i="22" l="1"/>
  <c r="F53" i="22"/>
  <c r="F54" i="22" l="1"/>
  <c r="T53" i="22"/>
  <c r="F55" i="22" l="1"/>
  <c r="T54" i="22"/>
  <c r="T55" i="22" l="1"/>
  <c r="F56" i="22"/>
  <c r="T56" i="22" l="1"/>
  <c r="F57" i="22"/>
  <c r="T57" i="22" l="1"/>
  <c r="F58" i="22"/>
  <c r="F59" i="22" l="1"/>
  <c r="T58" i="22"/>
  <c r="T59" i="22" l="1"/>
  <c r="F60" i="22"/>
  <c r="T60" i="22" l="1"/>
  <c r="F61" i="22"/>
  <c r="F62" i="22" l="1"/>
  <c r="T61" i="22"/>
  <c r="F63" i="22" l="1"/>
  <c r="T62" i="22"/>
  <c r="T63" i="22" l="1"/>
  <c r="F64" i="22"/>
  <c r="T64" i="22" l="1"/>
  <c r="F65" i="22"/>
  <c r="T65" i="22" l="1"/>
  <c r="F66" i="22"/>
  <c r="F67" i="22" l="1"/>
  <c r="T66" i="22"/>
  <c r="T67" i="22" l="1"/>
  <c r="F68" i="22"/>
  <c r="T68" i="22" l="1"/>
  <c r="F69" i="22"/>
  <c r="F70" i="22" l="1"/>
  <c r="T69" i="22"/>
  <c r="F71" i="22" l="1"/>
  <c r="T70" i="22"/>
  <c r="T71" i="22" l="1"/>
  <c r="F72" i="22"/>
  <c r="F73" i="22" l="1"/>
  <c r="T72" i="22"/>
  <c r="T73" i="22" l="1"/>
  <c r="F74" i="22"/>
  <c r="F75" i="22" l="1"/>
  <c r="T74" i="22"/>
  <c r="T75" i="22" l="1"/>
  <c r="F76" i="22"/>
  <c r="T76" i="22" l="1"/>
  <c r="F77" i="22"/>
  <c r="T77" i="22" l="1"/>
  <c r="F78" i="22"/>
  <c r="F79" i="22" l="1"/>
  <c r="T78" i="22"/>
  <c r="T79" i="22" l="1"/>
  <c r="F80" i="22"/>
  <c r="T80" i="22" l="1"/>
  <c r="F81" i="22"/>
  <c r="F82" i="22" l="1"/>
  <c r="T81" i="22"/>
  <c r="F83" i="22" l="1"/>
  <c r="T82" i="22"/>
  <c r="T83" i="22" l="1"/>
  <c r="F84" i="22"/>
  <c r="F85" i="22" l="1"/>
  <c r="T84" i="22"/>
  <c r="T85" i="22" l="1"/>
  <c r="F86" i="22"/>
  <c r="F87" i="22" l="1"/>
  <c r="T86" i="22"/>
  <c r="T87" i="22" l="1"/>
  <c r="F88" i="22"/>
  <c r="F89" i="22" l="1"/>
  <c r="T88" i="22"/>
  <c r="F90" i="22" l="1"/>
  <c r="T89" i="22"/>
  <c r="F91" i="22" l="1"/>
  <c r="T90" i="22"/>
  <c r="F92" i="22" l="1"/>
  <c r="T91" i="22"/>
  <c r="T92" i="22" l="1"/>
  <c r="F93" i="22"/>
  <c r="T93" i="22" l="1"/>
  <c r="F94" i="22"/>
  <c r="T94" i="22" l="1"/>
  <c r="F95" i="22"/>
  <c r="T95" i="22" l="1"/>
  <c r="F96" i="22"/>
  <c r="F97" i="22" l="1"/>
  <c r="T96" i="22"/>
  <c r="F98" i="22" l="1"/>
  <c r="T97" i="22"/>
  <c r="F99" i="22" l="1"/>
  <c r="T98" i="22"/>
  <c r="T99" i="22" l="1"/>
  <c r="F100" i="22"/>
  <c r="F101" i="22" l="1"/>
  <c r="T100" i="22"/>
  <c r="T101" i="22" l="1"/>
  <c r="F102" i="22"/>
  <c r="F103" i="22" l="1"/>
  <c r="T102" i="22"/>
  <c r="T103" i="22" l="1"/>
  <c r="F104" i="22"/>
  <c r="T104" i="22" l="1"/>
  <c r="F105" i="22"/>
  <c r="F106" i="22" l="1"/>
  <c r="T105" i="22"/>
  <c r="T106" i="22" l="1"/>
  <c r="F107" i="22"/>
  <c r="T107" i="22" l="1"/>
  <c r="F108" i="22"/>
  <c r="T108" i="22" l="1"/>
  <c r="F109" i="22"/>
  <c r="F110" i="22" l="1"/>
  <c r="T109" i="22"/>
  <c r="F111" i="22" l="1"/>
  <c r="T110" i="22"/>
  <c r="T111" i="22" l="1"/>
  <c r="F112" i="22"/>
  <c r="F113" i="22" l="1"/>
  <c r="T112" i="22"/>
  <c r="F114" i="22" l="1"/>
  <c r="T113" i="22"/>
  <c r="F115" i="22" l="1"/>
  <c r="T114" i="22"/>
  <c r="F116" i="22" l="1"/>
  <c r="T115" i="22"/>
  <c r="T116" i="22" l="1"/>
  <c r="F117" i="22"/>
  <c r="T117" i="22" l="1"/>
  <c r="F118" i="22"/>
  <c r="F119" i="22" l="1"/>
  <c r="T118" i="22"/>
  <c r="T119" i="22" l="1"/>
  <c r="F120" i="22"/>
  <c r="T120" i="22" l="1"/>
  <c r="F121" i="22"/>
  <c r="F122" i="22" l="1"/>
  <c r="T121" i="22"/>
  <c r="F123" i="22" l="1"/>
  <c r="T122" i="22"/>
  <c r="F124" i="22" l="1"/>
  <c r="T123" i="22"/>
  <c r="F125" i="22" l="1"/>
  <c r="T124" i="22"/>
  <c r="T125" i="22" l="1"/>
  <c r="F126" i="22"/>
  <c r="F127" i="22" l="1"/>
  <c r="T126" i="22"/>
  <c r="T127" i="22" l="1"/>
  <c r="F128" i="22"/>
  <c r="F129" i="22" l="1"/>
  <c r="T128" i="22"/>
  <c r="T129" i="22" l="1"/>
  <c r="F130" i="22"/>
  <c r="F131" i="22" l="1"/>
  <c r="T130" i="22"/>
  <c r="F132" i="22" l="1"/>
  <c r="T132" i="22" s="1"/>
  <c r="T131" i="22"/>
</calcChain>
</file>

<file path=xl/sharedStrings.xml><?xml version="1.0" encoding="utf-8"?>
<sst xmlns="http://schemas.openxmlformats.org/spreadsheetml/2006/main" count="1478" uniqueCount="349">
  <si>
    <t>投資内容</t>
    <phoneticPr fontId="25"/>
  </si>
  <si>
    <t>計画金額</t>
    <phoneticPr fontId="25"/>
  </si>
  <si>
    <t>備考</t>
    <phoneticPr fontId="25"/>
  </si>
  <si>
    <t>■開業諸経費</t>
    <phoneticPr fontId="25"/>
  </si>
  <si>
    <t>■店舗投資合計　(開業諸費用を除く）</t>
    <phoneticPr fontId="25"/>
  </si>
  <si>
    <t>■FC本部支払い費用</t>
    <rPh sb="3" eb="5">
      <t>ホンブ</t>
    </rPh>
    <rPh sb="5" eb="7">
      <t>シハラ</t>
    </rPh>
    <rPh sb="8" eb="10">
      <t>ヒヨウ</t>
    </rPh>
    <phoneticPr fontId="25"/>
  </si>
  <si>
    <t>加盟金</t>
    <rPh sb="0" eb="2">
      <t>カメイ</t>
    </rPh>
    <rPh sb="2" eb="3">
      <t>キン</t>
    </rPh>
    <phoneticPr fontId="25"/>
  </si>
  <si>
    <t>研修費</t>
    <rPh sb="0" eb="3">
      <t>ケンシュウヒ</t>
    </rPh>
    <phoneticPr fontId="2"/>
  </si>
  <si>
    <t>保証金</t>
    <rPh sb="0" eb="3">
      <t>ホショウキン</t>
    </rPh>
    <phoneticPr fontId="2"/>
  </si>
  <si>
    <t>償却率</t>
    <rPh sb="0" eb="3">
      <t>ショウキャクリツ</t>
    </rPh>
    <phoneticPr fontId="2"/>
  </si>
  <si>
    <t>％</t>
  </si>
  <si>
    <t>％</t>
    <phoneticPr fontId="2"/>
  </si>
  <si>
    <t>期間</t>
    <rPh sb="0" eb="2">
      <t>キカン</t>
    </rPh>
    <phoneticPr fontId="2"/>
  </si>
  <si>
    <t>ヶ月</t>
    <rPh sb="1" eb="2">
      <t>ゲツ</t>
    </rPh>
    <phoneticPr fontId="2"/>
  </si>
  <si>
    <t>円</t>
    <rPh sb="0" eb="1">
      <t>エン</t>
    </rPh>
    <phoneticPr fontId="2"/>
  </si>
  <si>
    <t>償却率</t>
    <phoneticPr fontId="2"/>
  </si>
  <si>
    <t>期間</t>
    <phoneticPr fontId="2"/>
  </si>
  <si>
    <t>ヶ月</t>
    <phoneticPr fontId="2"/>
  </si>
  <si>
    <t>月額減価償却費</t>
    <rPh sb="0" eb="2">
      <t>ゲツガク</t>
    </rPh>
    <rPh sb="4" eb="7">
      <t>ショウキャクヒ</t>
    </rPh>
    <phoneticPr fontId="2"/>
  </si>
  <si>
    <r>
      <t xml:space="preserve">■総投資額
</t>
    </r>
    <r>
      <rPr>
        <sz val="8"/>
        <rFont val="ＭＳ Ｐゴシック"/>
        <family val="3"/>
        <charset val="128"/>
      </rPr>
      <t>(総投資+開業諸経費）</t>
    </r>
    <phoneticPr fontId="25"/>
  </si>
  <si>
    <t>必要資金の内訳</t>
    <phoneticPr fontId="2"/>
  </si>
  <si>
    <t>備考</t>
    <phoneticPr fontId="2"/>
  </si>
  <si>
    <t>物件取得費</t>
    <phoneticPr fontId="25"/>
  </si>
  <si>
    <t>必要資金総額</t>
    <phoneticPr fontId="2"/>
  </si>
  <si>
    <t>資金調達方法</t>
    <phoneticPr fontId="25"/>
  </si>
  <si>
    <t>備考</t>
    <phoneticPr fontId="2"/>
  </si>
  <si>
    <t>借入れ金総額</t>
    <phoneticPr fontId="25"/>
  </si>
  <si>
    <t>資金調達先１</t>
    <phoneticPr fontId="25"/>
  </si>
  <si>
    <t>金融機関名</t>
    <phoneticPr fontId="2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</si>
  <si>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2"/>
  </si>
  <si>
    <t>借入金額</t>
    <phoneticPr fontId="27"/>
  </si>
  <si>
    <t>借入期間</t>
    <phoneticPr fontId="27"/>
  </si>
  <si>
    <t>年間</t>
    <phoneticPr fontId="25"/>
  </si>
  <si>
    <t>年利</t>
    <phoneticPr fontId="25"/>
  </si>
  <si>
    <t>返済条件</t>
    <phoneticPr fontId="2"/>
  </si>
  <si>
    <t>資金調達先２</t>
    <phoneticPr fontId="25"/>
  </si>
  <si>
    <t>備考</t>
    <phoneticPr fontId="2"/>
  </si>
  <si>
    <t>金融機関名</t>
    <phoneticPr fontId="2"/>
  </si>
  <si>
    <t>借入金額</t>
    <phoneticPr fontId="27"/>
  </si>
  <si>
    <t>借入期間</t>
    <phoneticPr fontId="27"/>
  </si>
  <si>
    <t>年利</t>
    <phoneticPr fontId="25"/>
  </si>
  <si>
    <t>返済条件</t>
    <phoneticPr fontId="2"/>
  </si>
  <si>
    <t>運転資金</t>
    <phoneticPr fontId="25"/>
  </si>
  <si>
    <t>リース</t>
    <phoneticPr fontId="25"/>
  </si>
  <si>
    <t>　親族贈与</t>
    <rPh sb="1" eb="3">
      <t>シンゾク</t>
    </rPh>
    <rPh sb="3" eb="5">
      <t>ゾウヨ</t>
    </rPh>
    <phoneticPr fontId="2"/>
  </si>
  <si>
    <t>　その他</t>
    <rPh sb="3" eb="4">
      <t>ホカ</t>
    </rPh>
    <phoneticPr fontId="2"/>
  </si>
  <si>
    <t>千円</t>
    <rPh sb="0" eb="2">
      <t>センエン</t>
    </rPh>
    <phoneticPr fontId="25"/>
  </si>
  <si>
    <t>売上</t>
    <rPh sb="0" eb="2">
      <t>ウリア</t>
    </rPh>
    <phoneticPr fontId="2"/>
  </si>
  <si>
    <t>家賃</t>
    <rPh sb="0" eb="2">
      <t>ヤチン</t>
    </rPh>
    <phoneticPr fontId="2"/>
  </si>
  <si>
    <t>水光熱費</t>
    <rPh sb="0" eb="1">
      <t>スイ</t>
    </rPh>
    <rPh sb="1" eb="4">
      <t>コウネツヒ</t>
    </rPh>
    <phoneticPr fontId="2"/>
  </si>
  <si>
    <t>電気</t>
    <rPh sb="0" eb="2">
      <t>デンキ</t>
    </rPh>
    <phoneticPr fontId="2"/>
  </si>
  <si>
    <t>水道</t>
    <rPh sb="0" eb="2">
      <t>スイドウ</t>
    </rPh>
    <phoneticPr fontId="2"/>
  </si>
  <si>
    <t>販促費</t>
    <rPh sb="0" eb="2">
      <t>ハンソク</t>
    </rPh>
    <rPh sb="2" eb="3">
      <t>ヒ</t>
    </rPh>
    <phoneticPr fontId="2"/>
  </si>
  <si>
    <t>合計</t>
    <rPh sb="0" eb="2">
      <t>ゴウケイ</t>
    </rPh>
    <phoneticPr fontId="2"/>
  </si>
  <si>
    <t>1日売上平均</t>
    <rPh sb="4" eb="6">
      <t>ヘイキン</t>
    </rPh>
    <phoneticPr fontId="2"/>
  </si>
  <si>
    <t>-</t>
    <phoneticPr fontId="2"/>
  </si>
  <si>
    <t>売上原価</t>
    <rPh sb="0" eb="2">
      <t>ウリアゲ</t>
    </rPh>
    <rPh sb="2" eb="4">
      <t>ゲンカ</t>
    </rPh>
    <phoneticPr fontId="2"/>
  </si>
  <si>
    <t>アルバイト給与</t>
    <rPh sb="5" eb="7">
      <t>キュウヨ</t>
    </rPh>
    <phoneticPr fontId="2"/>
  </si>
  <si>
    <t>共益費</t>
    <rPh sb="0" eb="2">
      <t>キョウエキ</t>
    </rPh>
    <rPh sb="2" eb="3">
      <t>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</si>
  <si>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</si>
  <si>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支払い金利</t>
    <rPh sb="0" eb="2">
      <t>シハラ</t>
    </rPh>
    <rPh sb="3" eb="5">
      <t>キンリ</t>
    </rPh>
    <phoneticPr fontId="2"/>
  </si>
  <si>
    <t>期首借入残</t>
  </si>
  <si>
    <t>税引後利益</t>
  </si>
  <si>
    <t>期末借入残</t>
  </si>
  <si>
    <t>人件費</t>
  </si>
  <si>
    <t>経常利益</t>
  </si>
  <si>
    <t>売上高</t>
    <phoneticPr fontId="25"/>
  </si>
  <si>
    <t>　</t>
    <phoneticPr fontId="25"/>
  </si>
  <si>
    <t>月商換算</t>
    <phoneticPr fontId="25"/>
  </si>
  <si>
    <t>税引前利益</t>
    <phoneticPr fontId="25"/>
  </si>
  <si>
    <t>年目</t>
    <phoneticPr fontId="27"/>
  </si>
  <si>
    <t>年間借入返済額</t>
    <phoneticPr fontId="25"/>
  </si>
  <si>
    <t>家賃</t>
    <rPh sb="0" eb="2">
      <t>ヤチン</t>
    </rPh>
    <phoneticPr fontId="25"/>
  </si>
  <si>
    <t>営業日数（平日）</t>
    <rPh sb="0" eb="2">
      <t>エイギョウ</t>
    </rPh>
    <rPh sb="2" eb="4">
      <t>ニッスウ</t>
    </rPh>
    <rPh sb="5" eb="7">
      <t>ヘイジツ</t>
    </rPh>
    <phoneticPr fontId="2"/>
  </si>
  <si>
    <t>営業日数（土日祝日）</t>
    <rPh sb="5" eb="7">
      <t>ドニチ</t>
    </rPh>
    <rPh sb="7" eb="8">
      <t>シュク</t>
    </rPh>
    <rPh sb="8" eb="9">
      <t>ニチ</t>
    </rPh>
    <phoneticPr fontId="2"/>
  </si>
  <si>
    <t>事業モデル</t>
    <rPh sb="0" eb="2">
      <t>ジギョウ</t>
    </rPh>
    <phoneticPr fontId="25"/>
  </si>
  <si>
    <t>業態</t>
    <rPh sb="0" eb="2">
      <t>ギョウタイ</t>
    </rPh>
    <phoneticPr fontId="2"/>
  </si>
  <si>
    <t>立地</t>
    <rPh sb="0" eb="2">
      <t>リッチ</t>
    </rPh>
    <phoneticPr fontId="2"/>
  </si>
  <si>
    <t>坪数</t>
    <rPh sb="0" eb="2">
      <t>ツボスウ</t>
    </rPh>
    <phoneticPr fontId="2"/>
  </si>
  <si>
    <t>席数</t>
    <rPh sb="0" eb="2">
      <t>セキスウ</t>
    </rPh>
    <phoneticPr fontId="2"/>
  </si>
  <si>
    <t>売上</t>
    <rPh sb="0" eb="2">
      <t>ウリアゲ</t>
    </rPh>
    <phoneticPr fontId="2"/>
  </si>
  <si>
    <t>■売上</t>
    <rPh sb="1" eb="3">
      <t>ウリアゲ</t>
    </rPh>
    <phoneticPr fontId="2"/>
  </si>
  <si>
    <t>時間帯</t>
    <rPh sb="0" eb="3">
      <t>ジカンタイ</t>
    </rPh>
    <phoneticPr fontId="2"/>
  </si>
  <si>
    <t>回転数</t>
    <rPh sb="0" eb="3">
      <t>カイテンスウ</t>
    </rPh>
    <phoneticPr fontId="2"/>
  </si>
  <si>
    <t>客単価</t>
    <rPh sb="0" eb="3">
      <t>キャクタンカ</t>
    </rPh>
    <phoneticPr fontId="2"/>
  </si>
  <si>
    <t>■基本項目</t>
    <rPh sb="1" eb="3">
      <t>キホン</t>
    </rPh>
    <rPh sb="3" eb="5">
      <t>コウモク</t>
    </rPh>
    <phoneticPr fontId="2"/>
  </si>
  <si>
    <t>席</t>
    <rPh sb="0" eb="1">
      <t>セキ</t>
    </rPh>
    <phoneticPr fontId="2"/>
  </si>
  <si>
    <t>坪</t>
    <rPh sb="0" eb="1">
      <t>ツボ</t>
    </rPh>
    <phoneticPr fontId="2"/>
  </si>
  <si>
    <t>店長</t>
    <rPh sb="0" eb="2">
      <t>テンチョウ</t>
    </rPh>
    <phoneticPr fontId="2"/>
  </si>
  <si>
    <t>社員</t>
    <rPh sb="0" eb="2">
      <t>シャイン</t>
    </rPh>
    <phoneticPr fontId="2"/>
  </si>
  <si>
    <t>名</t>
    <rPh sb="0" eb="1">
      <t>メイ</t>
    </rPh>
    <phoneticPr fontId="2"/>
  </si>
  <si>
    <t>■事業モデル</t>
    <rPh sb="1" eb="3">
      <t>ジギョウ</t>
    </rPh>
    <phoneticPr fontId="2"/>
  </si>
  <si>
    <t>■営業時間</t>
    <rPh sb="1" eb="3">
      <t>エイギョウ</t>
    </rPh>
    <rPh sb="3" eb="5">
      <t>ジカン</t>
    </rPh>
    <phoneticPr fontId="2"/>
  </si>
  <si>
    <t>営業時間</t>
    <rPh sb="0" eb="2">
      <t>エイギョウ</t>
    </rPh>
    <rPh sb="2" eb="4">
      <t>ジカン</t>
    </rPh>
    <phoneticPr fontId="2"/>
  </si>
  <si>
    <t>定休日</t>
    <rPh sb="0" eb="3">
      <t>テイキュウビ</t>
    </rPh>
    <phoneticPr fontId="2"/>
  </si>
  <si>
    <t>稼働日数</t>
    <rPh sb="0" eb="2">
      <t>カドウ</t>
    </rPh>
    <rPh sb="2" eb="4">
      <t>ニッスウ</t>
    </rPh>
    <phoneticPr fontId="2"/>
  </si>
  <si>
    <t>その他</t>
    <rPh sb="2" eb="3">
      <t>タ</t>
    </rPh>
    <phoneticPr fontId="2"/>
  </si>
  <si>
    <t>１ヵ月当たりの稼働日数：</t>
    <rPh sb="2" eb="3">
      <t>ゲツ</t>
    </rPh>
    <rPh sb="3" eb="4">
      <t>ア</t>
    </rPh>
    <rPh sb="7" eb="9">
      <t>カドウ</t>
    </rPh>
    <rPh sb="9" eb="11">
      <t>ニッスウ</t>
    </rPh>
    <phoneticPr fontId="2"/>
  </si>
  <si>
    <t>月合計売上</t>
    <rPh sb="0" eb="1">
      <t>ツキ</t>
    </rPh>
    <rPh sb="1" eb="3">
      <t>ゴウケイ</t>
    </rPh>
    <rPh sb="3" eb="5">
      <t>ウリアゲ</t>
    </rPh>
    <phoneticPr fontId="2"/>
  </si>
  <si>
    <t>食材原価</t>
    <rPh sb="0" eb="2">
      <t>ショクザイ</t>
    </rPh>
    <rPh sb="2" eb="4">
      <t>ゲンカ</t>
    </rPh>
    <phoneticPr fontId="2"/>
  </si>
  <si>
    <t>フード</t>
    <phoneticPr fontId="2"/>
  </si>
  <si>
    <t>ドリンク</t>
    <phoneticPr fontId="2"/>
  </si>
  <si>
    <t>人件費</t>
    <rPh sb="0" eb="3">
      <t>ジンケンヒ</t>
    </rPh>
    <phoneticPr fontId="2"/>
  </si>
  <si>
    <t>地代家賃</t>
    <rPh sb="0" eb="2">
      <t>チダイ</t>
    </rPh>
    <rPh sb="2" eb="4">
      <t>ヤチン</t>
    </rPh>
    <phoneticPr fontId="2"/>
  </si>
  <si>
    <t>共益費</t>
    <rPh sb="0" eb="3">
      <t>キョウエキヒ</t>
    </rPh>
    <phoneticPr fontId="2"/>
  </si>
  <si>
    <t>販売促進費</t>
    <rPh sb="0" eb="2">
      <t>ハンバイ</t>
    </rPh>
    <rPh sb="2" eb="4">
      <t>ソクシン</t>
    </rPh>
    <rPh sb="4" eb="5">
      <t>ヒ</t>
    </rPh>
    <phoneticPr fontId="2"/>
  </si>
  <si>
    <t>金額</t>
    <rPh sb="0" eb="2">
      <t>キンガク</t>
    </rPh>
    <phoneticPr fontId="2"/>
  </si>
  <si>
    <t>売上対比</t>
    <rPh sb="0" eb="2">
      <t>ウリアゲ</t>
    </rPh>
    <rPh sb="2" eb="4">
      <t>タイヒ</t>
    </rPh>
    <phoneticPr fontId="2"/>
  </si>
  <si>
    <t>説明</t>
    <rPh sb="0" eb="2">
      <t>セツメイ</t>
    </rPh>
    <phoneticPr fontId="2"/>
  </si>
  <si>
    <t>ホームページ</t>
  </si>
  <si>
    <t>Web媒体</t>
    <rPh sb="3" eb="5">
      <t>バイタイ</t>
    </rPh>
    <phoneticPr fontId="2"/>
  </si>
  <si>
    <t>紙媒体</t>
    <rPh sb="0" eb="1">
      <t>カミ</t>
    </rPh>
    <rPh sb="1" eb="3">
      <t>バイタイ</t>
    </rPh>
    <phoneticPr fontId="2"/>
  </si>
  <si>
    <t>その他経費</t>
    <rPh sb="2" eb="3">
      <t>タ</t>
    </rPh>
    <rPh sb="3" eb="5">
      <t>ケイヒ</t>
    </rPh>
    <phoneticPr fontId="2"/>
  </si>
  <si>
    <t>店舗備品</t>
    <rPh sb="0" eb="2">
      <t>テンポ</t>
    </rPh>
    <rPh sb="2" eb="4">
      <t>ビヒン</t>
    </rPh>
    <phoneticPr fontId="2"/>
  </si>
  <si>
    <t>保険料</t>
    <rPh sb="0" eb="3">
      <t>ホケンリョウ</t>
    </rPh>
    <phoneticPr fontId="2"/>
  </si>
  <si>
    <t>水道光熱費</t>
    <rPh sb="0" eb="2">
      <t>スイドウ</t>
    </rPh>
    <rPh sb="2" eb="5">
      <t>コウネツヒ</t>
    </rPh>
    <phoneticPr fontId="2"/>
  </si>
  <si>
    <t>ガス代</t>
    <rPh sb="2" eb="3">
      <t>ダイ</t>
    </rPh>
    <phoneticPr fontId="2"/>
  </si>
  <si>
    <t>電気代</t>
    <rPh sb="0" eb="2">
      <t>デンキ</t>
    </rPh>
    <rPh sb="2" eb="3">
      <t>ダイ</t>
    </rPh>
    <phoneticPr fontId="2"/>
  </si>
  <si>
    <t>クーポン</t>
  </si>
  <si>
    <t>チラシ</t>
  </si>
  <si>
    <t>通信費</t>
    <rPh sb="0" eb="3">
      <t>ツウシンヒ</t>
    </rPh>
    <phoneticPr fontId="2"/>
  </si>
  <si>
    <t>販管費合計</t>
    <rPh sb="0" eb="1">
      <t>ハン</t>
    </rPh>
    <rPh sb="1" eb="2">
      <t>カン</t>
    </rPh>
    <rPh sb="2" eb="3">
      <t>ヒ</t>
    </rPh>
    <rPh sb="3" eb="5">
      <t>ゴウケイ</t>
    </rPh>
    <phoneticPr fontId="2"/>
  </si>
  <si>
    <t>変動／固定</t>
    <rPh sb="0" eb="2">
      <t>ヘンドウ</t>
    </rPh>
    <rPh sb="3" eb="5">
      <t>コテイ</t>
    </rPh>
    <phoneticPr fontId="2"/>
  </si>
  <si>
    <t>営業利益</t>
    <rPh sb="0" eb="2">
      <t>エイギョウ</t>
    </rPh>
    <rPh sb="2" eb="4">
      <t>リエキ</t>
    </rPh>
    <phoneticPr fontId="2"/>
  </si>
  <si>
    <t>支払利息</t>
    <rPh sb="0" eb="2">
      <t>シハラ</t>
    </rPh>
    <rPh sb="2" eb="4">
      <t>リソク</t>
    </rPh>
    <phoneticPr fontId="2"/>
  </si>
  <si>
    <t>経常利益</t>
    <rPh sb="0" eb="2">
      <t>ケイジョウ</t>
    </rPh>
    <rPh sb="2" eb="4">
      <t>リエキ</t>
    </rPh>
    <phoneticPr fontId="2"/>
  </si>
  <si>
    <t>支払税</t>
    <rPh sb="0" eb="2">
      <t>シハラ</t>
    </rPh>
    <rPh sb="2" eb="3">
      <t>ゼイ</t>
    </rPh>
    <phoneticPr fontId="2"/>
  </si>
  <si>
    <t>税引き後利益</t>
    <rPh sb="0" eb="2">
      <t>ゼイビ</t>
    </rPh>
    <rPh sb="3" eb="4">
      <t>ゴ</t>
    </rPh>
    <rPh sb="4" eb="6">
      <t>リエキ</t>
    </rPh>
    <phoneticPr fontId="2"/>
  </si>
  <si>
    <t>変動</t>
    <rPh sb="0" eb="2">
      <t>ヘンドウ</t>
    </rPh>
    <phoneticPr fontId="2"/>
  </si>
  <si>
    <t>固定</t>
    <rPh sb="0" eb="2">
      <t>コテイ</t>
    </rPh>
    <phoneticPr fontId="2"/>
  </si>
  <si>
    <t>内訳</t>
    <rPh sb="0" eb="2">
      <t>ウチワケ</t>
    </rPh>
    <phoneticPr fontId="2"/>
  </si>
  <si>
    <t>オープン指数</t>
    <rPh sb="4" eb="6">
      <t>シスウ</t>
    </rPh>
    <phoneticPr fontId="2"/>
  </si>
  <si>
    <t>ガス</t>
    <phoneticPr fontId="2"/>
  </si>
  <si>
    <t>営業月</t>
    <rPh sb="0" eb="2">
      <t>エイギョウ</t>
    </rPh>
    <rPh sb="2" eb="3">
      <t>ツキ</t>
    </rPh>
    <phoneticPr fontId="2"/>
  </si>
  <si>
    <t>仲介手数料</t>
    <rPh sb="0" eb="2">
      <t>チュウカイ</t>
    </rPh>
    <rPh sb="2" eb="5">
      <t>テスウリョウ</t>
    </rPh>
    <phoneticPr fontId="2"/>
  </si>
  <si>
    <t>礼金</t>
    <rPh sb="0" eb="2">
      <t>レイキン</t>
    </rPh>
    <phoneticPr fontId="2"/>
  </si>
  <si>
    <t>ヵ月</t>
    <rPh sb="1" eb="2">
      <t>ゲツ</t>
    </rPh>
    <phoneticPr fontId="2"/>
  </si>
  <si>
    <t>■物件取得費用</t>
    <phoneticPr fontId="25"/>
  </si>
  <si>
    <t>造作譲渡代</t>
    <rPh sb="0" eb="2">
      <t>ゾウサク</t>
    </rPh>
    <rPh sb="2" eb="4">
      <t>ジョウト</t>
    </rPh>
    <rPh sb="4" eb="5">
      <t>ダイ</t>
    </rPh>
    <phoneticPr fontId="2"/>
  </si>
  <si>
    <t>資金調達計画</t>
    <rPh sb="0" eb="2">
      <t>シキン</t>
    </rPh>
    <rPh sb="2" eb="4">
      <t>チョウタツ</t>
    </rPh>
    <rPh sb="4" eb="6">
      <t>ケイカク</t>
    </rPh>
    <phoneticPr fontId="2"/>
  </si>
  <si>
    <t>季節変動指数</t>
    <rPh sb="0" eb="2">
      <t>キセツ</t>
    </rPh>
    <rPh sb="2" eb="4">
      <t>ヘンドウ</t>
    </rPh>
    <rPh sb="4" eb="6">
      <t>シスウ</t>
    </rPh>
    <phoneticPr fontId="2"/>
  </si>
  <si>
    <t>社員給与</t>
    <rPh sb="0" eb="2">
      <t>シャイン</t>
    </rPh>
    <rPh sb="2" eb="4">
      <t>キュウヨ</t>
    </rPh>
    <phoneticPr fontId="2"/>
  </si>
  <si>
    <t>通勤交通費</t>
    <rPh sb="0" eb="2">
      <t>ツウキン</t>
    </rPh>
    <rPh sb="2" eb="5">
      <t>コウツウヒ</t>
    </rPh>
    <phoneticPr fontId="2"/>
  </si>
  <si>
    <t>地代・家賃</t>
    <rPh sb="0" eb="2">
      <t>チダイ</t>
    </rPh>
    <rPh sb="3" eb="5">
      <t>ヤチン</t>
    </rPh>
    <phoneticPr fontId="2"/>
  </si>
  <si>
    <t>オーナー給与</t>
    <rPh sb="4" eb="6">
      <t>キュウヨ</t>
    </rPh>
    <phoneticPr fontId="2"/>
  </si>
  <si>
    <t>店長給与</t>
    <rPh sb="0" eb="2">
      <t>テンチョウ</t>
    </rPh>
    <rPh sb="2" eb="4">
      <t>キュウヨ</t>
    </rPh>
    <phoneticPr fontId="2"/>
  </si>
  <si>
    <t>FC本部支払費用</t>
    <rPh sb="2" eb="4">
      <t>ホンブ</t>
    </rPh>
    <rPh sb="4" eb="6">
      <t>シハラ</t>
    </rPh>
    <rPh sb="6" eb="8">
      <t>ヒヨウ</t>
    </rPh>
    <phoneticPr fontId="25"/>
  </si>
  <si>
    <t>開業諸経費</t>
    <phoneticPr fontId="25"/>
  </si>
  <si>
    <t>■損益計算</t>
    <rPh sb="1" eb="3">
      <t>ソンエキ</t>
    </rPh>
    <rPh sb="3" eb="5">
      <t>ケイサン</t>
    </rPh>
    <phoneticPr fontId="2"/>
  </si>
  <si>
    <t>■キャッシュフロー</t>
    <phoneticPr fontId="2"/>
  </si>
  <si>
    <t>償却前利益</t>
    <rPh sb="0" eb="2">
      <t>ショウキャク</t>
    </rPh>
    <rPh sb="2" eb="3">
      <t>マエ</t>
    </rPh>
    <rPh sb="3" eb="5">
      <t>リエキ</t>
    </rPh>
    <phoneticPr fontId="2"/>
  </si>
  <si>
    <t>月間キャッシュフロー</t>
    <rPh sb="0" eb="2">
      <t>ゲッカン</t>
    </rPh>
    <phoneticPr fontId="2"/>
  </si>
  <si>
    <t>元本返済</t>
    <rPh sb="0" eb="2">
      <t>ガンポン</t>
    </rPh>
    <rPh sb="2" eb="4">
      <t>ヘンサイ</t>
    </rPh>
    <phoneticPr fontId="2"/>
  </si>
  <si>
    <t>ヶ月目</t>
    <rPh sb="1" eb="3">
      <t>ゲツメ</t>
    </rPh>
    <phoneticPr fontId="2"/>
  </si>
  <si>
    <t>借入残</t>
    <rPh sb="0" eb="2">
      <t>カリイレ</t>
    </rPh>
    <rPh sb="2" eb="3">
      <t>ザン</t>
    </rPh>
    <phoneticPr fontId="2"/>
  </si>
  <si>
    <t>合計支払額</t>
    <rPh sb="0" eb="2">
      <t>ゴウケイ</t>
    </rPh>
    <rPh sb="2" eb="4">
      <t>シハラ</t>
    </rPh>
    <rPh sb="4" eb="5">
      <t>ガク</t>
    </rPh>
    <phoneticPr fontId="2"/>
  </si>
  <si>
    <t>利息支払</t>
    <rPh sb="0" eb="2">
      <t>リソク</t>
    </rPh>
    <rPh sb="2" eb="4">
      <t>シハラ</t>
    </rPh>
    <phoneticPr fontId="2"/>
  </si>
  <si>
    <t>支払月</t>
    <rPh sb="0" eb="2">
      <t>シハラ</t>
    </rPh>
    <rPh sb="2" eb="3">
      <t>ツキ</t>
    </rPh>
    <phoneticPr fontId="2"/>
  </si>
  <si>
    <t>返済条件</t>
    <rPh sb="0" eb="2">
      <t>ヘンサイ</t>
    </rPh>
    <rPh sb="2" eb="4">
      <t>ジョウケン</t>
    </rPh>
    <phoneticPr fontId="2"/>
  </si>
  <si>
    <t>元利均等返済</t>
  </si>
  <si>
    <t>利率（年利）</t>
    <rPh sb="0" eb="2">
      <t>リリツ</t>
    </rPh>
    <rPh sb="3" eb="5">
      <t>ネンリ</t>
    </rPh>
    <phoneticPr fontId="2"/>
  </si>
  <si>
    <t>猶予期間</t>
    <rPh sb="0" eb="2">
      <t>ユウヨ</t>
    </rPh>
    <rPh sb="2" eb="4">
      <t>キカン</t>
    </rPh>
    <phoneticPr fontId="2"/>
  </si>
  <si>
    <t>借入額</t>
    <rPh sb="0" eb="2">
      <t>カリイレ</t>
    </rPh>
    <rPh sb="2" eb="3">
      <t>ガク</t>
    </rPh>
    <phoneticPr fontId="2"/>
  </si>
  <si>
    <t>年間</t>
    <rPh sb="0" eb="2">
      <t>ネンカン</t>
    </rPh>
    <phoneticPr fontId="2"/>
  </si>
  <si>
    <t>借入期間</t>
    <rPh sb="0" eb="2">
      <t>カリイレ</t>
    </rPh>
    <rPh sb="2" eb="4">
      <t>キカン</t>
    </rPh>
    <phoneticPr fontId="2"/>
  </si>
  <si>
    <t>借入先</t>
    <rPh sb="0" eb="2">
      <t>カリイレ</t>
    </rPh>
    <rPh sb="2" eb="3">
      <t>サキ</t>
    </rPh>
    <phoneticPr fontId="2"/>
  </si>
  <si>
    <t>（３）合計額</t>
    <rPh sb="3" eb="5">
      <t>ゴウケイ</t>
    </rPh>
    <rPh sb="5" eb="6">
      <t>ガク</t>
    </rPh>
    <phoneticPr fontId="2"/>
  </si>
  <si>
    <t>（２）資金調達先２</t>
    <rPh sb="3" eb="5">
      <t>シキン</t>
    </rPh>
    <rPh sb="5" eb="7">
      <t>チョウタツ</t>
    </rPh>
    <rPh sb="7" eb="8">
      <t>サキ</t>
    </rPh>
    <phoneticPr fontId="2"/>
  </si>
  <si>
    <t>投資計画</t>
    <rPh sb="0" eb="2">
      <t>トウシ</t>
    </rPh>
    <rPh sb="2" eb="4">
      <t>ケイカク</t>
    </rPh>
    <phoneticPr fontId="2"/>
  </si>
  <si>
    <t>フード</t>
    <phoneticPr fontId="25"/>
  </si>
  <si>
    <t>水光熱費</t>
    <rPh sb="0" eb="1">
      <t>スイ</t>
    </rPh>
    <rPh sb="1" eb="4">
      <t>コウネツヒ</t>
    </rPh>
    <phoneticPr fontId="25"/>
  </si>
  <si>
    <t>ガス</t>
  </si>
  <si>
    <t>その他諸経費</t>
    <rPh sb="2" eb="3">
      <t>タ</t>
    </rPh>
    <rPh sb="3" eb="6">
      <t>ショケイヒ</t>
    </rPh>
    <phoneticPr fontId="25"/>
  </si>
  <si>
    <t>売上総利益</t>
    <rPh sb="0" eb="2">
      <t>ウリアゲ</t>
    </rPh>
    <rPh sb="2" eb="5">
      <t>ソウリエキ</t>
    </rPh>
    <phoneticPr fontId="2"/>
  </si>
  <si>
    <t>販売管理費計</t>
    <rPh sb="0" eb="2">
      <t>ハンバイ</t>
    </rPh>
    <rPh sb="2" eb="5">
      <t>カンリヒ</t>
    </rPh>
    <rPh sb="5" eb="6">
      <t>ケイ</t>
    </rPh>
    <phoneticPr fontId="2"/>
  </si>
  <si>
    <t>販売促進費</t>
    <rPh sb="0" eb="2">
      <t>ハンバイ</t>
    </rPh>
    <rPh sb="2" eb="4">
      <t>ソクシン</t>
    </rPh>
    <rPh sb="4" eb="5">
      <t>ヒ</t>
    </rPh>
    <phoneticPr fontId="25"/>
  </si>
  <si>
    <t>営業外損益</t>
    <rPh sb="0" eb="3">
      <t>エイギョウガイ</t>
    </rPh>
    <rPh sb="3" eb="5">
      <t>ソンエキ</t>
    </rPh>
    <phoneticPr fontId="2"/>
  </si>
  <si>
    <t>特別損益</t>
    <rPh sb="0" eb="2">
      <t>トクベツ</t>
    </rPh>
    <rPh sb="2" eb="4">
      <t>ソンエキ</t>
    </rPh>
    <phoneticPr fontId="2"/>
  </si>
  <si>
    <t>累積利益</t>
    <rPh sb="0" eb="2">
      <t>ルイセキ</t>
    </rPh>
    <rPh sb="2" eb="4">
      <t>リエキ</t>
    </rPh>
    <phoneticPr fontId="25"/>
  </si>
  <si>
    <t>キャッシュフロー</t>
    <phoneticPr fontId="25"/>
  </si>
  <si>
    <t>期首残高</t>
    <rPh sb="0" eb="2">
      <t>キシュ</t>
    </rPh>
    <rPh sb="2" eb="4">
      <t>ザンダカ</t>
    </rPh>
    <phoneticPr fontId="25"/>
  </si>
  <si>
    <t>期末残高</t>
    <rPh sb="0" eb="2">
      <t>キマツ</t>
    </rPh>
    <rPh sb="2" eb="4">
      <t>ザンダカ</t>
    </rPh>
    <phoneticPr fontId="2"/>
  </si>
  <si>
    <t>-</t>
    <phoneticPr fontId="2"/>
  </si>
  <si>
    <t>変数</t>
    <rPh sb="0" eb="2">
      <t>ヘンスウ</t>
    </rPh>
    <phoneticPr fontId="2"/>
  </si>
  <si>
    <t>科目</t>
    <rPh sb="0" eb="2">
      <t>カモク</t>
    </rPh>
    <phoneticPr fontId="2"/>
  </si>
  <si>
    <t>給与変動</t>
    <rPh sb="0" eb="2">
      <t>キュウヨ</t>
    </rPh>
    <rPh sb="2" eb="4">
      <t>ヘンドウ</t>
    </rPh>
    <phoneticPr fontId="2"/>
  </si>
  <si>
    <t>売上拡大</t>
    <rPh sb="0" eb="2">
      <t>ウリアゲ</t>
    </rPh>
    <rPh sb="2" eb="4">
      <t>カクダイ</t>
    </rPh>
    <phoneticPr fontId="2"/>
  </si>
  <si>
    <t xml:space="preserve"> 返済予定表</t>
    <rPh sb="1" eb="3">
      <t>ヘンサイ</t>
    </rPh>
    <rPh sb="3" eb="5">
      <t>ヨテイ</t>
    </rPh>
    <rPh sb="5" eb="6">
      <t>ヒョウ</t>
    </rPh>
    <phoneticPr fontId="2"/>
  </si>
  <si>
    <t>償却費計算</t>
    <rPh sb="0" eb="2">
      <t>ショウキャク</t>
    </rPh>
    <rPh sb="2" eb="3">
      <t>ヒ</t>
    </rPh>
    <rPh sb="3" eb="5">
      <t>ケイサン</t>
    </rPh>
    <phoneticPr fontId="2"/>
  </si>
  <si>
    <t>1年目</t>
    <rPh sb="1" eb="3">
      <t>ネンメ</t>
    </rPh>
    <phoneticPr fontId="2"/>
  </si>
  <si>
    <t>2年目</t>
    <rPh sb="1" eb="3">
      <t>ネンメ</t>
    </rPh>
    <phoneticPr fontId="2"/>
  </si>
  <si>
    <t>3年目</t>
    <rPh sb="1" eb="3">
      <t>ネンメ</t>
    </rPh>
    <phoneticPr fontId="2"/>
  </si>
  <si>
    <t>4年目</t>
    <rPh sb="1" eb="3">
      <t>ネンメ</t>
    </rPh>
    <phoneticPr fontId="2"/>
  </si>
  <si>
    <t>5年目</t>
    <rPh sb="1" eb="3">
      <t>ネンメ</t>
    </rPh>
    <phoneticPr fontId="2"/>
  </si>
  <si>
    <t>6年目</t>
    <rPh sb="1" eb="3">
      <t>ネンメ</t>
    </rPh>
    <phoneticPr fontId="2"/>
  </si>
  <si>
    <t>7年目</t>
    <rPh sb="1" eb="3">
      <t>ネンメ</t>
    </rPh>
    <phoneticPr fontId="2"/>
  </si>
  <si>
    <t>8年目</t>
    <rPh sb="1" eb="3">
      <t>ネンメ</t>
    </rPh>
    <phoneticPr fontId="2"/>
  </si>
  <si>
    <t>9年目</t>
    <rPh sb="1" eb="3">
      <t>ネンメ</t>
    </rPh>
    <phoneticPr fontId="2"/>
  </si>
  <si>
    <t>10年目</t>
    <rPh sb="2" eb="4">
      <t>ネンメ</t>
    </rPh>
    <phoneticPr fontId="2"/>
  </si>
  <si>
    <t>円</t>
  </si>
  <si>
    <t>円</t>
    <phoneticPr fontId="25"/>
  </si>
  <si>
    <t>チラシ代</t>
    <rPh sb="3" eb="4">
      <t>ダイ</t>
    </rPh>
    <phoneticPr fontId="2"/>
  </si>
  <si>
    <t>詳細は「投資計画」を参照</t>
    <rPh sb="0" eb="2">
      <t>ショウサイ</t>
    </rPh>
    <rPh sb="4" eb="6">
      <t>トウシ</t>
    </rPh>
    <rPh sb="6" eb="8">
      <t>ケイカク</t>
    </rPh>
    <rPh sb="10" eb="12">
      <t>サンショウ</t>
    </rPh>
    <phoneticPr fontId="2"/>
  </si>
  <si>
    <t>※詳細は「返済計画表」に記載</t>
    <rPh sb="1" eb="3">
      <t>ショウサイ</t>
    </rPh>
    <rPh sb="5" eb="7">
      <t>ヘンサイ</t>
    </rPh>
    <rPh sb="7" eb="9">
      <t>ケイカク</t>
    </rPh>
    <rPh sb="9" eb="10">
      <t>ヒョウ</t>
    </rPh>
    <rPh sb="12" eb="14">
      <t>キサイ</t>
    </rPh>
    <phoneticPr fontId="2"/>
  </si>
  <si>
    <t>■設備・内装</t>
    <rPh sb="1" eb="3">
      <t>セツビ</t>
    </rPh>
    <rPh sb="4" eb="6">
      <t>ナイソウ</t>
    </rPh>
    <phoneticPr fontId="25"/>
  </si>
  <si>
    <t>設備・内装</t>
    <rPh sb="0" eb="2">
      <t>セツビ</t>
    </rPh>
    <rPh sb="3" eb="5">
      <t>ナイソウ</t>
    </rPh>
    <phoneticPr fontId="2"/>
  </si>
  <si>
    <t>円</t>
    <phoneticPr fontId="2"/>
  </si>
  <si>
    <r>
      <t>損益計算</t>
    </r>
    <r>
      <rPr>
        <sz val="11"/>
        <rFont val="HG創英角ｺﾞｼｯｸUB"/>
        <family val="3"/>
        <charset val="128"/>
      </rPr>
      <t xml:space="preserve"> （平常時）</t>
    </r>
    <rPh sb="0" eb="2">
      <t>ソンエキ</t>
    </rPh>
    <rPh sb="2" eb="4">
      <t>ケイサン</t>
    </rPh>
    <rPh sb="6" eb="8">
      <t>ヘイジョウ</t>
    </rPh>
    <rPh sb="8" eb="9">
      <t>ジ</t>
    </rPh>
    <phoneticPr fontId="2"/>
  </si>
  <si>
    <r>
      <t>損益計算</t>
    </r>
    <r>
      <rPr>
        <sz val="11"/>
        <rFont val="HG創英角ｺﾞｼｯｸUB"/>
        <family val="3"/>
        <charset val="128"/>
      </rPr>
      <t xml:space="preserve"> （不調時）</t>
    </r>
    <rPh sb="0" eb="2">
      <t>ソンエキ</t>
    </rPh>
    <rPh sb="2" eb="4">
      <t>ケイサン</t>
    </rPh>
    <rPh sb="6" eb="8">
      <t>フチョウ</t>
    </rPh>
    <rPh sb="8" eb="9">
      <t>ジ</t>
    </rPh>
    <phoneticPr fontId="2"/>
  </si>
  <si>
    <r>
      <t>中長期計画</t>
    </r>
    <r>
      <rPr>
        <sz val="14"/>
        <rFont val="HG創英角ｺﾞｼｯｸUB"/>
        <family val="3"/>
        <charset val="128"/>
      </rPr>
      <t>（平常時）</t>
    </r>
    <rPh sb="0" eb="3">
      <t>チュウチョウキ</t>
    </rPh>
    <rPh sb="3" eb="5">
      <t>ケイカク</t>
    </rPh>
    <rPh sb="6" eb="8">
      <t>ヘイジョウ</t>
    </rPh>
    <rPh sb="8" eb="9">
      <t>ジ</t>
    </rPh>
    <phoneticPr fontId="2"/>
  </si>
  <si>
    <r>
      <t>中長期計画</t>
    </r>
    <r>
      <rPr>
        <sz val="14"/>
        <rFont val="HG創英角ｺﾞｼｯｸUB"/>
        <family val="3"/>
        <charset val="128"/>
      </rPr>
      <t>（不調時）</t>
    </r>
    <rPh sb="0" eb="3">
      <t>チュウチョウキ</t>
    </rPh>
    <rPh sb="3" eb="5">
      <t>ケイカク</t>
    </rPh>
    <rPh sb="6" eb="8">
      <t>フチョウ</t>
    </rPh>
    <rPh sb="8" eb="9">
      <t>ジ</t>
    </rPh>
    <phoneticPr fontId="2"/>
  </si>
  <si>
    <r>
      <t>中長期計画</t>
    </r>
    <r>
      <rPr>
        <sz val="14"/>
        <rFont val="HG創英角ｺﾞｼｯｸUB"/>
        <family val="3"/>
        <charset val="128"/>
      </rPr>
      <t>（好調時）</t>
    </r>
    <rPh sb="0" eb="3">
      <t>チュウチョウキ</t>
    </rPh>
    <rPh sb="3" eb="5">
      <t>ケイカク</t>
    </rPh>
    <rPh sb="6" eb="8">
      <t>コウチョウ</t>
    </rPh>
    <rPh sb="8" eb="9">
      <t>ジ</t>
    </rPh>
    <rPh sb="9" eb="10">
      <t>ヘイジ</t>
    </rPh>
    <phoneticPr fontId="2"/>
  </si>
  <si>
    <t>■借入返済表</t>
    <rPh sb="1" eb="3">
      <t>カリイレ</t>
    </rPh>
    <rPh sb="3" eb="5">
      <t>ヘンサイ</t>
    </rPh>
    <rPh sb="5" eb="6">
      <t>ヒョウ</t>
    </rPh>
    <phoneticPr fontId="2"/>
  </si>
  <si>
    <r>
      <t>損益計算</t>
    </r>
    <r>
      <rPr>
        <sz val="11"/>
        <rFont val="HG創英角ｺﾞｼｯｸUB"/>
        <family val="3"/>
        <charset val="128"/>
      </rPr>
      <t xml:space="preserve"> （好調時）</t>
    </r>
    <rPh sb="0" eb="2">
      <t>ソンエキ</t>
    </rPh>
    <rPh sb="2" eb="4">
      <t>ケイサン</t>
    </rPh>
    <rPh sb="6" eb="8">
      <t>コウチョウ</t>
    </rPh>
    <rPh sb="8" eb="9">
      <t>ジ</t>
    </rPh>
    <rPh sb="9" eb="10">
      <t>ヘイジ</t>
    </rPh>
    <phoneticPr fontId="2"/>
  </si>
  <si>
    <t>月平均</t>
    <rPh sb="0" eb="3">
      <t>ツキヘイキン</t>
    </rPh>
    <phoneticPr fontId="2"/>
  </si>
  <si>
    <t>-</t>
    <phoneticPr fontId="2"/>
  </si>
  <si>
    <t>水道代</t>
    <rPh sb="0" eb="2">
      <t>スイドウ</t>
    </rPh>
    <rPh sb="2" eb="3">
      <t>ダイ</t>
    </rPh>
    <phoneticPr fontId="2"/>
  </si>
  <si>
    <t>ショップカード、ＰＯＰ、店内ポスター等</t>
    <rPh sb="12" eb="14">
      <t>テンナイ</t>
    </rPh>
    <rPh sb="18" eb="19">
      <t>トウ</t>
    </rPh>
    <phoneticPr fontId="2"/>
  </si>
  <si>
    <t>厨房機器</t>
    <rPh sb="0" eb="2">
      <t>チュウボウ</t>
    </rPh>
    <rPh sb="2" eb="4">
      <t>キキ</t>
    </rPh>
    <phoneticPr fontId="2"/>
  </si>
  <si>
    <t>※見積り添付</t>
    <rPh sb="1" eb="3">
      <t>ミツモ</t>
    </rPh>
    <rPh sb="4" eb="6">
      <t>テンプ</t>
    </rPh>
    <phoneticPr fontId="2"/>
  </si>
  <si>
    <t>10月</t>
    <rPh sb="2" eb="3">
      <t>ガツ</t>
    </rPh>
    <phoneticPr fontId="2"/>
  </si>
  <si>
    <t>経常利益に対して20% （所得税等）</t>
    <rPh sb="0" eb="2">
      <t>ケイジョウ</t>
    </rPh>
    <rPh sb="2" eb="4">
      <t>リエキ</t>
    </rPh>
    <rPh sb="5" eb="6">
      <t>タイ</t>
    </rPh>
    <rPh sb="13" eb="16">
      <t>ショトクゼイ</t>
    </rPh>
    <rPh sb="16" eb="17">
      <t>トウ</t>
    </rPh>
    <phoneticPr fontId="2"/>
  </si>
  <si>
    <t>月～金</t>
    <rPh sb="0" eb="1">
      <t>ゲツ</t>
    </rPh>
    <rPh sb="2" eb="3">
      <t>キン</t>
    </rPh>
    <phoneticPr fontId="2"/>
  </si>
  <si>
    <t>電話代、インターネット通信費</t>
    <rPh sb="0" eb="2">
      <t>デンワ</t>
    </rPh>
    <rPh sb="2" eb="3">
      <t>ダイ</t>
    </rPh>
    <rPh sb="11" eb="14">
      <t>ツウシンヒ</t>
    </rPh>
    <phoneticPr fontId="2"/>
  </si>
  <si>
    <t>6年以内3.7%</t>
    <rPh sb="1" eb="2">
      <t>ネン</t>
    </rPh>
    <rPh sb="2" eb="4">
      <t>イナイ</t>
    </rPh>
    <phoneticPr fontId="2"/>
  </si>
  <si>
    <t>7年以内3.8%</t>
    <rPh sb="1" eb="2">
      <t>ネン</t>
    </rPh>
    <rPh sb="2" eb="4">
      <t>イナイ</t>
    </rPh>
    <phoneticPr fontId="2"/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</si>
  <si>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</si>
  <si>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</si>
  <si>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</si>
  <si>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</si>
  <si>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</si>
  <si>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</si>
  <si>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</si>
  <si>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</si>
  <si>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</si>
  <si>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</si>
  <si>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</si>
  <si>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</si>
  <si>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1月</t>
    <rPh sb="1" eb="2">
      <t>ガツ</t>
    </rPh>
    <phoneticPr fontId="2"/>
  </si>
  <si>
    <t>現金残高</t>
    <rPh sb="0" eb="2">
      <t>ゲンキン</t>
    </rPh>
    <rPh sb="2" eb="4">
      <t>ザンダカ</t>
    </rPh>
    <phoneticPr fontId="2"/>
  </si>
  <si>
    <t>元利均等返済</t>
    <rPh sb="0" eb="2">
      <t>ガンリ</t>
    </rPh>
    <rPh sb="2" eb="4">
      <t>キントウ</t>
    </rPh>
    <phoneticPr fontId="2"/>
  </si>
  <si>
    <t>9月</t>
    <rPh sb="1" eb="2">
      <t>ガツ</t>
    </rPh>
    <phoneticPr fontId="2"/>
  </si>
  <si>
    <t>■スタッフ</t>
    <phoneticPr fontId="2"/>
  </si>
  <si>
    <t>オーナー</t>
    <phoneticPr fontId="2"/>
  </si>
  <si>
    <t>アルバイト</t>
    <phoneticPr fontId="2"/>
  </si>
  <si>
    <t>17:00～21:00</t>
    <phoneticPr fontId="2"/>
  </si>
  <si>
    <t>-</t>
    <phoneticPr fontId="2"/>
  </si>
  <si>
    <t>フード</t>
    <phoneticPr fontId="2"/>
  </si>
  <si>
    <t>ドリンク</t>
    <phoneticPr fontId="2"/>
  </si>
  <si>
    <t>内外装工事</t>
    <rPh sb="0" eb="3">
      <t>ナイガイソウ</t>
    </rPh>
    <rPh sb="3" eb="5">
      <t>コウジ</t>
    </rPh>
    <phoneticPr fontId="2"/>
  </si>
  <si>
    <t>11月</t>
    <rPh sb="2" eb="3">
      <t>ガツ</t>
    </rPh>
    <phoneticPr fontId="2"/>
  </si>
  <si>
    <t>2年目以降</t>
    <rPh sb="1" eb="3">
      <t>ネンメ</t>
    </rPh>
    <rPh sb="3" eb="5">
      <t>イコウ</t>
    </rPh>
    <phoneticPr fontId="2"/>
  </si>
  <si>
    <t>2年目以降</t>
    <rPh sb="1" eb="5">
      <t>ネンメイコウ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</si>
  <si>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</si>
  <si>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</si>
  <si>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8:00～11:00</t>
  </si>
  <si>
    <t>8:00～11:00</t>
    <phoneticPr fontId="2"/>
  </si>
  <si>
    <t>11:00～14:00</t>
  </si>
  <si>
    <t>11:00～14:00</t>
    <phoneticPr fontId="2"/>
  </si>
  <si>
    <t>14:00～17:00</t>
    <phoneticPr fontId="2"/>
  </si>
  <si>
    <t>時給</t>
    <rPh sb="0" eb="2">
      <t>ジキュウ</t>
    </rPh>
    <phoneticPr fontId="2"/>
  </si>
  <si>
    <t>人数</t>
    <rPh sb="0" eb="2">
      <t>ニンズウ</t>
    </rPh>
    <phoneticPr fontId="2"/>
  </si>
  <si>
    <t>日曜＋祝日</t>
    <rPh sb="0" eb="2">
      <t>ニチヨウ</t>
    </rPh>
    <rPh sb="3" eb="5">
      <t>シュクジツ</t>
    </rPh>
    <phoneticPr fontId="2"/>
  </si>
  <si>
    <t>日数</t>
    <rPh sb="0" eb="2">
      <t>ニッスウ</t>
    </rPh>
    <phoneticPr fontId="2"/>
  </si>
  <si>
    <t>祝日</t>
    <rPh sb="0" eb="1">
      <t>シュク</t>
    </rPh>
    <rPh sb="1" eb="2">
      <t>ニチ</t>
    </rPh>
    <phoneticPr fontId="2"/>
  </si>
  <si>
    <t>土曜日</t>
    <rPh sb="0" eb="3">
      <t>ドヨウビ</t>
    </rPh>
    <phoneticPr fontId="2"/>
  </si>
  <si>
    <t>平日</t>
    <rPh sb="0" eb="2">
      <t>ヘイジツ</t>
    </rPh>
    <phoneticPr fontId="2"/>
  </si>
  <si>
    <t>グルメサイトなど</t>
    <phoneticPr fontId="2"/>
  </si>
  <si>
    <t>14:00～16:00</t>
    <phoneticPr fontId="2"/>
  </si>
  <si>
    <t>16:00～20:00</t>
    <phoneticPr fontId="2"/>
  </si>
  <si>
    <t>20:00～23:00</t>
    <phoneticPr fontId="2"/>
  </si>
  <si>
    <t>21:00～2:00</t>
    <phoneticPr fontId="2"/>
  </si>
  <si>
    <t>土日</t>
    <rPh sb="0" eb="1">
      <t>ド</t>
    </rPh>
    <rPh sb="1" eb="2">
      <t>ニチ</t>
    </rPh>
    <phoneticPr fontId="2"/>
  </si>
  <si>
    <t>ピーク時：ランチ5名、カフェタイム3名、ディナー5名　時給800円</t>
    <rPh sb="3" eb="4">
      <t>ジ</t>
    </rPh>
    <rPh sb="9" eb="10">
      <t>メイ</t>
    </rPh>
    <rPh sb="18" eb="19">
      <t>メイ</t>
    </rPh>
    <rPh sb="25" eb="26">
      <t>メイ</t>
    </rPh>
    <rPh sb="27" eb="29">
      <t>ジキュウ</t>
    </rPh>
    <rPh sb="32" eb="33">
      <t>エン</t>
    </rPh>
    <phoneticPr fontId="2"/>
  </si>
  <si>
    <t>ロイヤリティ</t>
    <phoneticPr fontId="2"/>
  </si>
  <si>
    <t>カード手数料（1.1%）・その他雑費等</t>
    <rPh sb="3" eb="6">
      <t>テスウリョウ</t>
    </rPh>
    <rPh sb="15" eb="16">
      <t>タ</t>
    </rPh>
    <rPh sb="16" eb="18">
      <t>ザッピ</t>
    </rPh>
    <rPh sb="18" eb="19">
      <t>ナド</t>
    </rPh>
    <phoneticPr fontId="2"/>
  </si>
  <si>
    <t>調理器具・備品</t>
    <rPh sb="0" eb="2">
      <t>チョウリ</t>
    </rPh>
    <rPh sb="2" eb="4">
      <t>キグ</t>
    </rPh>
    <rPh sb="5" eb="7">
      <t>ビヒン</t>
    </rPh>
    <phoneticPr fontId="25"/>
  </si>
  <si>
    <t>グラス・食器・カトラリー・キッチン用品・文房具</t>
    <phoneticPr fontId="2"/>
  </si>
  <si>
    <t>HP制作料</t>
    <rPh sb="2" eb="4">
      <t>セイサク</t>
    </rPh>
    <rPh sb="4" eb="5">
      <t>リョウ</t>
    </rPh>
    <phoneticPr fontId="25"/>
  </si>
  <si>
    <t>POP・メニュー</t>
    <phoneticPr fontId="2"/>
  </si>
  <si>
    <t>採用費</t>
    <rPh sb="0" eb="2">
      <t>サイヨウ</t>
    </rPh>
    <rPh sb="2" eb="3">
      <t>ヒ</t>
    </rPh>
    <phoneticPr fontId="2"/>
  </si>
  <si>
    <t>研修時人件費</t>
    <rPh sb="0" eb="2">
      <t>ケンシュウ</t>
    </rPh>
    <rPh sb="2" eb="3">
      <t>ジ</t>
    </rPh>
    <rPh sb="3" eb="6">
      <t>ジンケンヒ</t>
    </rPh>
    <phoneticPr fontId="2"/>
  </si>
  <si>
    <t>ユニフォーム</t>
    <phoneticPr fontId="2"/>
  </si>
  <si>
    <t>ユニフォーム・名刺・ショップカード</t>
    <rPh sb="7" eb="9">
      <t>メイシ</t>
    </rPh>
    <phoneticPr fontId="2"/>
  </si>
  <si>
    <t>その他経費</t>
    <phoneticPr fontId="25"/>
  </si>
  <si>
    <t>パソコン</t>
    <phoneticPr fontId="25"/>
  </si>
  <si>
    <t>初期仕入れ</t>
    <rPh sb="0" eb="2">
      <t>ショキ</t>
    </rPh>
    <rPh sb="2" eb="4">
      <t>シイ</t>
    </rPh>
    <phoneticPr fontId="2"/>
  </si>
  <si>
    <t>12月</t>
    <rPh sb="2" eb="3">
      <t>ガツ</t>
    </rPh>
    <phoneticPr fontId="2"/>
  </si>
  <si>
    <t>土日祝</t>
    <rPh sb="0" eb="1">
      <t>ド</t>
    </rPh>
    <rPh sb="1" eb="2">
      <t>ニチ</t>
    </rPh>
    <rPh sb="2" eb="3">
      <t>シュク</t>
    </rPh>
    <phoneticPr fontId="2"/>
  </si>
  <si>
    <t>ロイヤリティ</t>
    <phoneticPr fontId="2"/>
  </si>
  <si>
    <t>　自己資金</t>
    <rPh sb="1" eb="3">
      <t>ジコ</t>
    </rPh>
    <rPh sb="3" eb="5">
      <t>シキン</t>
    </rPh>
    <phoneticPr fontId="25"/>
  </si>
  <si>
    <t>事業資金</t>
    <rPh sb="0" eb="2">
      <t>ジギョウ</t>
    </rPh>
    <rPh sb="2" eb="4">
      <t>シキン</t>
    </rPh>
    <phoneticPr fontId="25"/>
  </si>
  <si>
    <t>賃料前納分1か月分</t>
    <rPh sb="0" eb="2">
      <t>チンリョウ</t>
    </rPh>
    <rPh sb="2" eb="3">
      <t>ゼン</t>
    </rPh>
    <rPh sb="3" eb="4">
      <t>オサ</t>
    </rPh>
    <rPh sb="4" eb="5">
      <t>ブン</t>
    </rPh>
    <rPh sb="7" eb="9">
      <t>ゲツブン</t>
    </rPh>
    <phoneticPr fontId="2"/>
  </si>
  <si>
    <t>作成日</t>
    <rPh sb="0" eb="3">
      <t>サクセイビ</t>
    </rPh>
    <phoneticPr fontId="2"/>
  </si>
  <si>
    <t>作成者</t>
    <rPh sb="0" eb="3">
      <t>サクセイシャ</t>
    </rPh>
    <phoneticPr fontId="2"/>
  </si>
  <si>
    <t>基本コンセプト</t>
    <rPh sb="0" eb="2">
      <t>キホン</t>
    </rPh>
    <phoneticPr fontId="25"/>
  </si>
  <si>
    <t>①基本コンセプト</t>
    <rPh sb="1" eb="3">
      <t>キホン</t>
    </rPh>
    <phoneticPr fontId="2"/>
  </si>
  <si>
    <t>②ターゲット</t>
    <phoneticPr fontId="2"/>
  </si>
  <si>
    <t>■コアターゲット</t>
    <phoneticPr fontId="2"/>
  </si>
  <si>
    <t>　■年齢層</t>
    <rPh sb="2" eb="5">
      <t>ネンレイソウ</t>
    </rPh>
    <phoneticPr fontId="2"/>
  </si>
  <si>
    <t>■ 性別</t>
    <rPh sb="2" eb="4">
      <t>セイベツ</t>
    </rPh>
    <phoneticPr fontId="2"/>
  </si>
  <si>
    <t>③利用シーン</t>
    <rPh sb="1" eb="3">
      <t>リヨウ</t>
    </rPh>
    <phoneticPr fontId="2"/>
  </si>
  <si>
    <t>■同行客</t>
    <rPh sb="1" eb="3">
      <t>ドウコウ</t>
    </rPh>
    <rPh sb="3" eb="4">
      <t>キャク</t>
    </rPh>
    <phoneticPr fontId="2"/>
  </si>
  <si>
    <t>　■利用頻度</t>
    <rPh sb="2" eb="4">
      <t>リヨウ</t>
    </rPh>
    <rPh sb="4" eb="6">
      <t>ヒンド</t>
    </rPh>
    <phoneticPr fontId="2"/>
  </si>
  <si>
    <t>■滞在時間</t>
    <rPh sb="1" eb="3">
      <t>タイザイ</t>
    </rPh>
    <rPh sb="3" eb="5">
      <t>ジカン</t>
    </rPh>
    <phoneticPr fontId="2"/>
  </si>
  <si>
    <t>■時間帯</t>
    <rPh sb="1" eb="4">
      <t>ジカンタイ</t>
    </rPh>
    <phoneticPr fontId="2"/>
  </si>
  <si>
    <t>④商品力</t>
    <rPh sb="1" eb="3">
      <t>ショウヒン</t>
    </rPh>
    <rPh sb="3" eb="4">
      <t>リョク</t>
    </rPh>
    <phoneticPr fontId="2"/>
  </si>
  <si>
    <t>⑤提供価格</t>
    <rPh sb="1" eb="3">
      <t>テイキョウ</t>
    </rPh>
    <rPh sb="3" eb="5">
      <t>カカク</t>
    </rPh>
    <phoneticPr fontId="2"/>
  </si>
  <si>
    <t>⑥立地</t>
    <rPh sb="1" eb="3">
      <t>リッチ</t>
    </rPh>
    <phoneticPr fontId="2"/>
  </si>
  <si>
    <t>⑦店舗デザイン</t>
    <rPh sb="1" eb="3">
      <t>テンポ</t>
    </rPh>
    <phoneticPr fontId="2"/>
  </si>
  <si>
    <t>⑧接客・サービス</t>
    <rPh sb="1" eb="3">
      <t>セッキャク</t>
    </rPh>
    <phoneticPr fontId="2"/>
  </si>
  <si>
    <t>⑨経営効率・コスト管理</t>
    <rPh sb="1" eb="3">
      <t>ケイエイ</t>
    </rPh>
    <rPh sb="3" eb="5">
      <t>コウリツ</t>
    </rPh>
    <rPh sb="9" eb="11">
      <t>カンリ</t>
    </rPh>
    <phoneticPr fontId="2"/>
  </si>
  <si>
    <t>⑩販売促進・ブランディング</t>
    <rPh sb="1" eb="3">
      <t>ハンバイ</t>
    </rPh>
    <rPh sb="3" eb="5">
      <t>ソクシン</t>
    </rPh>
    <phoneticPr fontId="2"/>
  </si>
  <si>
    <t>⑪他店との差別化</t>
    <rPh sb="1" eb="3">
      <t>タテン</t>
    </rPh>
    <rPh sb="5" eb="7">
      <t>サベツ</t>
    </rPh>
    <rPh sb="7" eb="8">
      <t>カ</t>
    </rPh>
    <phoneticPr fontId="2"/>
  </si>
  <si>
    <t>原価率：</t>
    <rPh sb="0" eb="2">
      <t>ゲンカ</t>
    </rPh>
    <rPh sb="2" eb="3">
      <t>リツ</t>
    </rPh>
    <phoneticPr fontId="2"/>
  </si>
  <si>
    <t>店舗イメージ</t>
    <rPh sb="0" eb="2">
      <t>テンポ</t>
    </rPh>
    <phoneticPr fontId="25"/>
  </si>
  <si>
    <t>①外観イメージ</t>
    <rPh sb="1" eb="3">
      <t>ガイカン</t>
    </rPh>
    <phoneticPr fontId="2"/>
  </si>
  <si>
    <t>②店内イメージ</t>
    <rPh sb="1" eb="3">
      <t>テンナイ</t>
    </rPh>
    <phoneticPr fontId="2"/>
  </si>
  <si>
    <t>③メニュー</t>
    <phoneticPr fontId="2"/>
  </si>
  <si>
    <t>■人件費（アルバイト）詳細計算</t>
    <rPh sb="1" eb="4">
      <t>ジンケンヒ</t>
    </rPh>
    <rPh sb="11" eb="13">
      <t>ショウサイ</t>
    </rPh>
    <rPh sb="13" eb="15">
      <t>ケイサン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</si>
  <si>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</si>
  <si>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</si>
  <si>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6:00～7:00</t>
    <phoneticPr fontId="2"/>
  </si>
  <si>
    <t>7:00～8:00</t>
    <phoneticPr fontId="2"/>
  </si>
  <si>
    <t>8:00～9:00</t>
    <phoneticPr fontId="2"/>
  </si>
  <si>
    <t>9:00～10:00</t>
    <phoneticPr fontId="2"/>
  </si>
  <si>
    <t>10:00～11:00</t>
    <phoneticPr fontId="2"/>
  </si>
  <si>
    <t>11:00～12:00</t>
    <phoneticPr fontId="2"/>
  </si>
  <si>
    <t>12:00～13:00</t>
    <phoneticPr fontId="2"/>
  </si>
  <si>
    <t>13:00～14:00</t>
    <phoneticPr fontId="2"/>
  </si>
  <si>
    <t>14:00～15:00</t>
    <phoneticPr fontId="2"/>
  </si>
  <si>
    <t>15:00～16:00</t>
    <phoneticPr fontId="2"/>
  </si>
  <si>
    <t>16:00～17:00</t>
    <phoneticPr fontId="2"/>
  </si>
  <si>
    <t>17:00～18:00</t>
    <phoneticPr fontId="2"/>
  </si>
  <si>
    <t>18:00～19:00</t>
    <phoneticPr fontId="2"/>
  </si>
  <si>
    <t>19:00～20:00</t>
    <phoneticPr fontId="2"/>
  </si>
  <si>
    <t>20:00～21:00</t>
    <phoneticPr fontId="2"/>
  </si>
  <si>
    <t>21:00～22:00</t>
    <phoneticPr fontId="2"/>
  </si>
  <si>
    <t>22:00～23:00</t>
    <phoneticPr fontId="2"/>
  </si>
  <si>
    <t>23:00～24:00</t>
    <phoneticPr fontId="2"/>
  </si>
  <si>
    <t>24:00～1:00</t>
    <phoneticPr fontId="2"/>
  </si>
  <si>
    <t>1:00～2:00</t>
    <phoneticPr fontId="2"/>
  </si>
  <si>
    <t>2:00～3:00</t>
    <phoneticPr fontId="2"/>
  </si>
  <si>
    <t>3:00～4:00</t>
    <phoneticPr fontId="2"/>
  </si>
  <si>
    <t>4:00～5:00</t>
    <phoneticPr fontId="2"/>
  </si>
  <si>
    <t>5:00～6:00</t>
    <phoneticPr fontId="2"/>
  </si>
  <si>
    <t>-</t>
    <phoneticPr fontId="2"/>
  </si>
  <si>
    <t>総計</t>
    <rPh sb="0" eb="2">
      <t>ソウケイ</t>
    </rPh>
    <phoneticPr fontId="2"/>
  </si>
  <si>
    <t>開業事業計画書</t>
    <rPh sb="0" eb="7">
      <t>ジギョウケイカクショ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</si>
</sst>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¥&quot;#,##0;&quot;¥&quot;\-#,##0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;_䀀"/>
    <numFmt numFmtId="178" formatCode="0.0%"/>
    <numFmt numFmtId="179" formatCode="#,##0;\-#,##0;&quot;-&quot;"/>
    <numFmt numFmtId="180" formatCode="#,##0.00;\-#,##0.00;&quot;-&quot;"/>
    <numFmt numFmtId="181" formatCode="#,##0%;\-#,##0%;&quot;- &quot;"/>
    <numFmt numFmtId="182" formatCode="#,##0.0%;\-#,##0.0%;&quot;- &quot;"/>
    <numFmt numFmtId="183" formatCode="#,##0.00%;\-#,##0.00%;&quot;- &quot;"/>
    <numFmt numFmtId="184" formatCode="#,##0.0;\-#,##0.0;&quot;-&quot;"/>
    <numFmt numFmtId="185" formatCode="#\ ?/8"/>
    <numFmt numFmtId="186" formatCode="0&quot;室 &quot;"/>
    <numFmt numFmtId="187" formatCode="&quot;$&quot;#,##0.00_);[Red]\(&quot;$&quot;#,##0.00\)"/>
    <numFmt numFmtId="188" formatCode="&quot;$&quot;#,##0_);[Red]\(&quot;$&quot;#,##0\)"/>
    <numFmt numFmtId="189" formatCode="aaa"/>
    <numFmt numFmtId="190" formatCode="0&quot;日&quot;"/>
    <numFmt numFmtId="191" formatCode="#,##0.0000;\-#,##0.0000"/>
    <numFmt numFmtId="192" formatCode="#,##0;\-#,##0\ "/>
    <numFmt numFmtId="193" formatCode="#,##0&quot;千&quot;&quot;円&quot;\ "/>
    <numFmt numFmtId="194" formatCode="0;_␀"/>
    <numFmt numFmtId="195" formatCode="0.0_);[Red]\(0.0\)"/>
    <numFmt numFmtId="196" formatCode="mm/dd"/>
    <numFmt numFmtId="197" formatCode="_(&quot;$&quot;* #,##0.00_);_(&quot;$&quot;* \(#,##0.00\);_(&quot;$&quot;* &quot;-&quot;??_);_(@_)"/>
    <numFmt numFmtId="198" formatCode="0_ ;[Red]\-0\ "/>
  </numFmts>
  <fonts count="7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HG創英角ｺﾞｼｯｸUB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HG創英角ｺﾞｼｯｸUB"/>
      <family val="3"/>
      <charset val="128"/>
    </font>
    <font>
      <sz val="10"/>
      <color indexed="8"/>
      <name val="Arial"/>
      <family val="2"/>
    </font>
    <font>
      <sz val="10"/>
      <name val="明朝"/>
      <family val="3"/>
      <charset val="128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2"/>
      <name val="標準明朝"/>
      <family val="1"/>
      <charset val="128"/>
    </font>
    <font>
      <sz val="10"/>
      <name val="Arial"/>
      <family val="2"/>
    </font>
    <font>
      <sz val="12"/>
      <color indexed="14"/>
      <name val="細明朝体"/>
      <family val="3"/>
      <charset val="128"/>
    </font>
    <font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name val="Helv"/>
      <family val="2"/>
    </font>
    <font>
      <sz val="12"/>
      <name val="Osaka"/>
      <family val="3"/>
      <charset val="128"/>
    </font>
    <font>
      <sz val="11"/>
      <name val="・団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Times New Roman"/>
      <family val="1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1"/>
      <name val="ＭＳ ゴシック"/>
      <family val="3"/>
      <charset val="128"/>
    </font>
    <font>
      <b/>
      <sz val="9"/>
      <name val="Times New Roman"/>
      <family val="1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22"/>
      <name val="HG創英角ｺﾞｼｯｸUB"/>
      <family val="3"/>
      <charset val="128"/>
    </font>
    <font>
      <u/>
      <sz val="11"/>
      <color indexed="8"/>
      <name val="ＭＳ Ｐゴシック"/>
      <family val="3"/>
      <charset val="128"/>
    </font>
    <font>
      <b/>
      <sz val="20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4"/>
      <name val="HG創英角ｺﾞｼｯｸUB"/>
      <family val="3"/>
      <charset val="128"/>
    </font>
    <font>
      <u/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36"/>
      <name val="HGP明朝E"/>
      <family val="1"/>
      <charset val="128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43"/>
        <bgColor indexed="47"/>
      </patternFill>
    </fill>
    <fill>
      <patternFill patternType="lightGray">
        <fgColor indexed="43"/>
        <b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16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29">
    <xf numFmtId="0" fontId="0" fillId="0" borderId="0"/>
    <xf numFmtId="0" fontId="3" fillId="0" borderId="0" applyNumberFormat="0" applyFill="0" applyBorder="0" applyAlignment="0" applyProtection="0"/>
    <xf numFmtId="0" fontId="23" fillId="0" borderId="1" applyNumberFormat="0" applyFont="0" applyAlignment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9" fontId="35" fillId="0" borderId="0" applyFill="0" applyBorder="0" applyAlignment="0"/>
    <xf numFmtId="180" fontId="35" fillId="0" borderId="0" applyFill="0" applyBorder="0" applyAlignment="0"/>
    <xf numFmtId="181" fontId="35" fillId="0" borderId="0" applyFill="0" applyBorder="0" applyAlignment="0"/>
    <xf numFmtId="182" fontId="35" fillId="0" borderId="0" applyFill="0" applyBorder="0" applyAlignment="0"/>
    <xf numFmtId="183" fontId="35" fillId="0" borderId="0" applyFill="0" applyBorder="0" applyAlignment="0"/>
    <xf numFmtId="179" fontId="35" fillId="0" borderId="0" applyFill="0" applyBorder="0" applyAlignment="0"/>
    <xf numFmtId="184" fontId="35" fillId="0" borderId="0" applyFill="0" applyBorder="0" applyAlignment="0"/>
    <xf numFmtId="180" fontId="35" fillId="0" borderId="0" applyFill="0" applyBorder="0" applyAlignment="0"/>
    <xf numFmtId="0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6" fillId="0" borderId="0" applyFont="0" applyFill="0" applyBorder="0" applyAlignment="0" applyProtection="0"/>
    <xf numFmtId="197" fontId="42" fillId="0" borderId="0" applyFont="0" applyFill="0" applyBorder="0" applyAlignment="0" applyProtection="0"/>
    <xf numFmtId="14" fontId="35" fillId="0" borderId="0" applyFill="0" applyBorder="0" applyAlignment="0"/>
    <xf numFmtId="179" fontId="37" fillId="0" borderId="0" applyFill="0" applyBorder="0" applyAlignment="0"/>
    <xf numFmtId="180" fontId="37" fillId="0" borderId="0" applyFill="0" applyBorder="0" applyAlignment="0"/>
    <xf numFmtId="179" fontId="37" fillId="0" borderId="0" applyFill="0" applyBorder="0" applyAlignment="0"/>
    <xf numFmtId="184" fontId="37" fillId="0" borderId="0" applyFill="0" applyBorder="0" applyAlignment="0"/>
    <xf numFmtId="180" fontId="37" fillId="0" borderId="0" applyFill="0" applyBorder="0" applyAlignment="0"/>
    <xf numFmtId="0" fontId="55" fillId="0" borderId="0">
      <alignment horizontal="left"/>
    </xf>
    <xf numFmtId="38" fontId="38" fillId="16" borderId="0" applyNumberFormat="0" applyBorder="0" applyAlignment="0" applyProtection="0"/>
    <xf numFmtId="0" fontId="39" fillId="0" borderId="2" applyNumberFormat="0" applyAlignment="0" applyProtection="0">
      <alignment horizontal="left" vertical="center"/>
    </xf>
    <xf numFmtId="0" fontId="39" fillId="0" borderId="3">
      <alignment horizontal="left" vertical="center"/>
    </xf>
    <xf numFmtId="10" fontId="38" fillId="17" borderId="4" applyNumberFormat="0" applyBorder="0" applyAlignment="0" applyProtection="0"/>
    <xf numFmtId="1" fontId="56" fillId="0" borderId="0" applyProtection="0">
      <protection locked="0"/>
    </xf>
    <xf numFmtId="179" fontId="40" fillId="0" borderId="0" applyFill="0" applyBorder="0" applyAlignment="0"/>
    <xf numFmtId="180" fontId="40" fillId="0" borderId="0" applyFill="0" applyBorder="0" applyAlignment="0"/>
    <xf numFmtId="179" fontId="40" fillId="0" borderId="0" applyFill="0" applyBorder="0" applyAlignment="0"/>
    <xf numFmtId="184" fontId="40" fillId="0" borderId="0" applyFill="0" applyBorder="0" applyAlignment="0"/>
    <xf numFmtId="180" fontId="40" fillId="0" borderId="0" applyFill="0" applyBorder="0" applyAlignment="0"/>
    <xf numFmtId="185" fontId="41" fillId="0" borderId="0"/>
    <xf numFmtId="0" fontId="42" fillId="0" borderId="0"/>
    <xf numFmtId="0" fontId="43" fillId="0" borderId="0">
      <alignment vertical="center"/>
    </xf>
    <xf numFmtId="10" fontId="42" fillId="0" borderId="0" applyFont="0" applyFill="0" applyBorder="0" applyAlignment="0" applyProtection="0"/>
    <xf numFmtId="179" fontId="44" fillId="0" borderId="0" applyFill="0" applyBorder="0" applyAlignment="0"/>
    <xf numFmtId="180" fontId="44" fillId="0" borderId="0" applyFill="0" applyBorder="0" applyAlignment="0"/>
    <xf numFmtId="179" fontId="44" fillId="0" borderId="0" applyFill="0" applyBorder="0" applyAlignment="0"/>
    <xf numFmtId="184" fontId="44" fillId="0" borderId="0" applyFill="0" applyBorder="0" applyAlignment="0"/>
    <xf numFmtId="180" fontId="44" fillId="0" borderId="0" applyFill="0" applyBorder="0" applyAlignment="0"/>
    <xf numFmtId="4" fontId="55" fillId="0" borderId="0">
      <alignment horizontal="right"/>
    </xf>
    <xf numFmtId="0" fontId="45" fillId="0" borderId="0" applyNumberFormat="0" applyFont="0" applyFill="0" applyBorder="0" applyAlignment="0" applyProtection="0">
      <alignment horizontal="left"/>
    </xf>
    <xf numFmtId="0" fontId="46" fillId="0" borderId="5">
      <alignment horizontal="center"/>
    </xf>
    <xf numFmtId="4" fontId="57" fillId="0" borderId="0">
      <alignment horizontal="right"/>
    </xf>
    <xf numFmtId="0" fontId="58" fillId="0" borderId="0">
      <alignment horizontal="left"/>
    </xf>
    <xf numFmtId="0" fontId="47" fillId="0" borderId="0"/>
    <xf numFmtId="196" fontId="59" fillId="0" borderId="0" applyFont="0" applyFill="0" applyBorder="0" applyAlignment="0" applyProtection="0">
      <alignment vertical="top"/>
    </xf>
    <xf numFmtId="49" fontId="35" fillId="0" borderId="0" applyFill="0" applyBorder="0" applyAlignment="0"/>
    <xf numFmtId="0" fontId="35" fillId="0" borderId="0" applyFill="0" applyBorder="0" applyAlignment="0"/>
    <xf numFmtId="0" fontId="35" fillId="0" borderId="0" applyFill="0" applyBorder="0" applyAlignment="0"/>
    <xf numFmtId="0" fontId="60" fillId="0" borderId="0">
      <alignment horizontal="center"/>
    </xf>
    <xf numFmtId="0" fontId="61" fillId="0" borderId="0"/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2" borderId="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>
      <alignment vertical="top"/>
    </xf>
    <xf numFmtId="191" fontId="9" fillId="0" borderId="0" applyFont="0" applyFill="0" applyBorder="0" applyAlignment="0" applyProtection="0"/>
    <xf numFmtId="0" fontId="4" fillId="24" borderId="7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0" borderId="0">
      <alignment vertical="center"/>
    </xf>
    <xf numFmtId="0" fontId="12" fillId="25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2" fillId="0" borderId="0" applyFill="0" applyBorder="0" applyProtection="0"/>
    <xf numFmtId="186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5" fontId="50" fillId="0" borderId="0" applyFont="0" applyFill="0" applyBorder="0" applyAlignment="0" applyProtection="0"/>
    <xf numFmtId="0" fontId="17" fillId="0" borderId="13" applyNumberFormat="0" applyFill="0" applyAlignment="0" applyProtection="0">
      <alignment vertical="center"/>
    </xf>
    <xf numFmtId="0" fontId="18" fillId="25" borderId="14" applyNumberFormat="0" applyAlignment="0" applyProtection="0">
      <alignment vertical="center"/>
    </xf>
    <xf numFmtId="193" fontId="9" fillId="0" borderId="0" applyFont="0" applyFill="0" applyBorder="0" applyAlignment="0" applyProtection="0">
      <alignment horizontal="right"/>
    </xf>
    <xf numFmtId="0" fontId="33" fillId="0" borderId="0" applyNumberFormat="0" applyFont="0" applyFill="0" applyBorder="0">
      <alignment horizontal="left" vertical="top" wrapText="1"/>
    </xf>
    <xf numFmtId="0" fontId="19" fillId="0" borderId="0" applyNumberFormat="0" applyFill="0" applyBorder="0" applyAlignment="0" applyProtection="0">
      <alignment vertical="center"/>
    </xf>
    <xf numFmtId="187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55" fontId="48" fillId="0" borderId="0" applyFont="0" applyFill="0" applyBorder="0" applyAlignment="0" applyProtection="0">
      <alignment horizontal="right"/>
    </xf>
    <xf numFmtId="0" fontId="20" fillId="7" borderId="9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9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0" borderId="0" applyNumberFormat="0" applyFont="0" applyFill="0" applyBorder="0" applyProtection="0">
      <alignment horizontal="left" vertical="center"/>
    </xf>
    <xf numFmtId="0" fontId="21" fillId="0" borderId="0"/>
    <xf numFmtId="0" fontId="22" fillId="4" borderId="0" applyNumberFormat="0" applyBorder="0" applyAlignment="0" applyProtection="0">
      <alignment vertical="center"/>
    </xf>
  </cellStyleXfs>
  <cellXfs count="939">
    <xf numFmtId="0" fontId="0" fillId="0" borderId="0" xfId="0"/>
    <xf numFmtId="0" fontId="23" fillId="0" borderId="0" xfId="124" applyFont="1" applyFill="1" applyBorder="1" applyAlignment="1" applyProtection="1">
      <alignment horizontal="center"/>
    </xf>
    <xf numFmtId="0" fontId="23" fillId="0" borderId="0" xfId="124" applyFont="1" applyFill="1" applyBorder="1" applyAlignment="1" applyProtection="1">
      <alignment horizontal="right"/>
    </xf>
    <xf numFmtId="0" fontId="23" fillId="0" borderId="0" xfId="124" applyFont="1" applyFill="1" applyBorder="1" applyAlignment="1" applyProtection="1">
      <alignment horizontal="centerContinuous"/>
    </xf>
    <xf numFmtId="0" fontId="23" fillId="26" borderId="15" xfId="124" applyFont="1" applyFill="1" applyBorder="1" applyAlignment="1" applyProtection="1">
      <alignment horizontal="left" vertical="center"/>
    </xf>
    <xf numFmtId="0" fontId="23" fillId="26" borderId="3" xfId="124" applyFont="1" applyFill="1" applyBorder="1" applyAlignment="1" applyProtection="1">
      <alignment horizontal="left" vertical="center"/>
    </xf>
    <xf numFmtId="3" fontId="26" fillId="26" borderId="15" xfId="124" applyNumberFormat="1" applyFont="1" applyFill="1" applyBorder="1" applyAlignment="1" applyProtection="1">
      <alignment horizontal="right" vertical="center"/>
    </xf>
    <xf numFmtId="3" fontId="23" fillId="26" borderId="16" xfId="124" applyNumberFormat="1" applyFont="1" applyFill="1" applyBorder="1" applyProtection="1">
      <alignment vertical="center"/>
    </xf>
    <xf numFmtId="3" fontId="23" fillId="26" borderId="17" xfId="124" applyNumberFormat="1" applyFont="1" applyFill="1" applyBorder="1" applyProtection="1">
      <alignment vertical="center"/>
    </xf>
    <xf numFmtId="0" fontId="23" fillId="26" borderId="3" xfId="124" applyFont="1" applyFill="1" applyBorder="1" applyProtection="1">
      <alignment vertical="center"/>
    </xf>
    <xf numFmtId="3" fontId="23" fillId="26" borderId="3" xfId="124" applyNumberFormat="1" applyFont="1" applyFill="1" applyBorder="1" applyProtection="1">
      <alignment vertical="center"/>
    </xf>
    <xf numFmtId="0" fontId="23" fillId="26" borderId="18" xfId="124" applyFont="1" applyFill="1" applyBorder="1" applyProtection="1">
      <alignment vertical="center"/>
    </xf>
    <xf numFmtId="0" fontId="23" fillId="0" borderId="19" xfId="124" applyFont="1" applyFill="1" applyBorder="1" applyAlignment="1" applyProtection="1">
      <alignment horizontal="left" vertical="center"/>
    </xf>
    <xf numFmtId="0" fontId="23" fillId="26" borderId="20" xfId="124" applyFont="1" applyFill="1" applyBorder="1" applyAlignment="1" applyProtection="1">
      <alignment horizontal="left" vertical="center"/>
    </xf>
    <xf numFmtId="3" fontId="23" fillId="0" borderId="21" xfId="124" applyNumberFormat="1" applyFont="1" applyFill="1" applyBorder="1" applyProtection="1">
      <alignment vertical="center"/>
    </xf>
    <xf numFmtId="38" fontId="23" fillId="0" borderId="22" xfId="95" applyFont="1" applyFill="1" applyBorder="1" applyAlignment="1" applyProtection="1">
      <alignment vertical="center"/>
    </xf>
    <xf numFmtId="0" fontId="23" fillId="0" borderId="22" xfId="124" applyFont="1" applyFill="1" applyBorder="1" applyProtection="1">
      <alignment vertical="center"/>
    </xf>
    <xf numFmtId="0" fontId="23" fillId="0" borderId="22" xfId="124" applyFont="1" applyFill="1" applyBorder="1" applyAlignment="1" applyProtection="1">
      <alignment horizontal="right" vertical="center"/>
    </xf>
    <xf numFmtId="0" fontId="23" fillId="26" borderId="23" xfId="124" applyFont="1" applyFill="1" applyBorder="1" applyAlignment="1" applyProtection="1">
      <alignment horizontal="left" vertical="center"/>
    </xf>
    <xf numFmtId="3" fontId="23" fillId="0" borderId="24" xfId="124" applyNumberFormat="1" applyFont="1" applyFill="1" applyBorder="1" applyProtection="1">
      <alignment vertical="center"/>
    </xf>
    <xf numFmtId="0" fontId="23" fillId="0" borderId="25" xfId="124" applyFont="1" applyFill="1" applyBorder="1" applyProtection="1">
      <alignment vertical="center"/>
    </xf>
    <xf numFmtId="3" fontId="23" fillId="0" borderId="25" xfId="124" applyNumberFormat="1" applyFont="1" applyFill="1" applyBorder="1" applyProtection="1">
      <alignment vertical="center"/>
    </xf>
    <xf numFmtId="0" fontId="23" fillId="0" borderId="26" xfId="124" applyFont="1" applyFill="1" applyBorder="1" applyAlignment="1" applyProtection="1">
      <alignment horizontal="left" vertical="center"/>
    </xf>
    <xf numFmtId="0" fontId="23" fillId="26" borderId="27" xfId="124" applyFont="1" applyFill="1" applyBorder="1" applyAlignment="1" applyProtection="1">
      <alignment horizontal="left" vertical="center"/>
    </xf>
    <xf numFmtId="3" fontId="23" fillId="0" borderId="28" xfId="124" applyNumberFormat="1" applyFont="1" applyFill="1" applyBorder="1" applyProtection="1">
      <alignment vertical="center"/>
    </xf>
    <xf numFmtId="3" fontId="23" fillId="0" borderId="29" xfId="124" applyNumberFormat="1" applyFont="1" applyFill="1" applyBorder="1" applyProtection="1">
      <alignment vertical="center"/>
    </xf>
    <xf numFmtId="0" fontId="23" fillId="0" borderId="29" xfId="124" applyFont="1" applyFill="1" applyBorder="1" applyProtection="1">
      <alignment vertical="center"/>
    </xf>
    <xf numFmtId="0" fontId="23" fillId="0" borderId="0" xfId="124" applyFont="1" applyFill="1" applyBorder="1" applyAlignment="1" applyProtection="1">
      <alignment horizontal="left" vertical="center"/>
    </xf>
    <xf numFmtId="3" fontId="23" fillId="0" borderId="0" xfId="124" applyNumberFormat="1" applyFont="1" applyFill="1" applyBorder="1" applyProtection="1">
      <alignment vertical="center"/>
    </xf>
    <xf numFmtId="0" fontId="23" fillId="0" borderId="0" xfId="124" applyFont="1" applyFill="1" applyBorder="1" applyProtection="1">
      <alignment vertical="center"/>
    </xf>
    <xf numFmtId="3" fontId="26" fillId="26" borderId="15" xfId="124" applyNumberFormat="1" applyFont="1" applyFill="1" applyBorder="1" applyProtection="1">
      <alignment vertical="center"/>
    </xf>
    <xf numFmtId="0" fontId="23" fillId="0" borderId="26" xfId="124" applyFont="1" applyFill="1" applyBorder="1" applyProtection="1">
      <alignment vertical="center"/>
    </xf>
    <xf numFmtId="0" fontId="23" fillId="0" borderId="0" xfId="124" applyFont="1" applyFill="1" applyBorder="1" applyAlignment="1" applyProtection="1">
      <alignment horizontal="left"/>
    </xf>
    <xf numFmtId="3" fontId="23" fillId="0" borderId="0" xfId="124" applyNumberFormat="1" applyFont="1" applyFill="1" applyBorder="1" applyProtection="1">
      <alignment vertical="center"/>
      <protection locked="0"/>
    </xf>
    <xf numFmtId="0" fontId="23" fillId="26" borderId="18" xfId="124" quotePrefix="1" applyFont="1" applyFill="1" applyBorder="1" applyAlignment="1" applyProtection="1">
      <alignment horizontal="left"/>
    </xf>
    <xf numFmtId="0" fontId="23" fillId="0" borderId="19" xfId="124" quotePrefix="1" applyFont="1" applyFill="1" applyBorder="1" applyAlignment="1" applyProtection="1">
      <alignment horizontal="left" vertical="center"/>
    </xf>
    <xf numFmtId="0" fontId="23" fillId="26" borderId="30" xfId="124" applyFont="1" applyFill="1" applyBorder="1" applyAlignment="1" applyProtection="1">
      <alignment horizontal="left"/>
    </xf>
    <xf numFmtId="3" fontId="23" fillId="0" borderId="22" xfId="124" applyNumberFormat="1" applyFont="1" applyFill="1" applyBorder="1" applyProtection="1">
      <alignment vertical="center"/>
    </xf>
    <xf numFmtId="3" fontId="23" fillId="27" borderId="31" xfId="124" applyNumberFormat="1" applyFont="1" applyFill="1" applyBorder="1" applyProtection="1">
      <alignment vertical="center"/>
    </xf>
    <xf numFmtId="0" fontId="23" fillId="0" borderId="19" xfId="124" quotePrefix="1" applyFont="1" applyFill="1" applyBorder="1" applyAlignment="1" applyProtection="1">
      <alignment horizontal="left"/>
    </xf>
    <xf numFmtId="0" fontId="23" fillId="0" borderId="19" xfId="124" applyFont="1" applyFill="1" applyBorder="1" applyProtection="1">
      <alignment vertical="center"/>
    </xf>
    <xf numFmtId="0" fontId="23" fillId="0" borderId="32" xfId="124" applyFont="1" applyFill="1" applyBorder="1" applyProtection="1">
      <alignment vertical="center"/>
    </xf>
    <xf numFmtId="3" fontId="23" fillId="27" borderId="33" xfId="124" applyNumberFormat="1" applyFont="1" applyFill="1" applyBorder="1" applyProtection="1">
      <alignment vertical="center"/>
    </xf>
    <xf numFmtId="0" fontId="23" fillId="0" borderId="29" xfId="124" quotePrefix="1" applyFont="1" applyFill="1" applyBorder="1" applyAlignment="1" applyProtection="1">
      <alignment horizontal="left" vertical="center"/>
    </xf>
    <xf numFmtId="0" fontId="23" fillId="26" borderId="15" xfId="124" applyFont="1" applyFill="1" applyBorder="1" applyProtection="1">
      <alignment vertical="center"/>
    </xf>
    <xf numFmtId="0" fontId="23" fillId="26" borderId="34" xfId="124" applyFont="1" applyFill="1" applyBorder="1" applyAlignment="1" applyProtection="1">
      <alignment horizontal="left"/>
    </xf>
    <xf numFmtId="3" fontId="23" fillId="27" borderId="35" xfId="124" applyNumberFormat="1" applyFont="1" applyFill="1" applyBorder="1" applyProtection="1">
      <alignment vertical="center"/>
      <protection locked="0"/>
    </xf>
    <xf numFmtId="0" fontId="23" fillId="0" borderId="22" xfId="124" applyFont="1" applyFill="1" applyBorder="1" applyAlignment="1" applyProtection="1">
      <alignment horizontal="left"/>
    </xf>
    <xf numFmtId="3" fontId="23" fillId="27" borderId="31" xfId="124" applyNumberFormat="1" applyFont="1" applyFill="1" applyBorder="1" applyProtection="1">
      <alignment vertical="center"/>
      <protection locked="0"/>
    </xf>
    <xf numFmtId="3" fontId="23" fillId="0" borderId="25" xfId="124" applyNumberFormat="1" applyFont="1" applyFill="1" applyBorder="1" applyProtection="1">
      <alignment vertical="center"/>
      <protection locked="0"/>
    </xf>
    <xf numFmtId="3" fontId="23" fillId="27" borderId="36" xfId="124" applyNumberFormat="1" applyFont="1" applyFill="1" applyBorder="1" applyProtection="1">
      <alignment vertical="center"/>
      <protection locked="0"/>
    </xf>
    <xf numFmtId="3" fontId="23" fillId="0" borderId="37" xfId="124" applyNumberFormat="1" applyFont="1" applyFill="1" applyBorder="1" applyProtection="1">
      <alignment vertical="center"/>
    </xf>
    <xf numFmtId="0" fontId="23" fillId="27" borderId="29" xfId="124" applyFont="1" applyFill="1" applyBorder="1" applyProtection="1">
      <alignment vertical="center"/>
    </xf>
    <xf numFmtId="0" fontId="23" fillId="0" borderId="0" xfId="124" applyNumberFormat="1" applyFont="1" applyFill="1" applyBorder="1" applyProtection="1">
      <alignment vertical="center"/>
    </xf>
    <xf numFmtId="0" fontId="23" fillId="0" borderId="0" xfId="124" applyFont="1" applyFill="1" applyBorder="1" applyAlignment="1" applyProtection="1">
      <alignment horizontal="center" vertical="center"/>
    </xf>
    <xf numFmtId="0" fontId="23" fillId="26" borderId="17" xfId="124" applyFont="1" applyFill="1" applyBorder="1" applyAlignment="1" applyProtection="1"/>
    <xf numFmtId="0" fontId="23" fillId="26" borderId="3" xfId="124" applyFont="1" applyFill="1" applyBorder="1" applyAlignment="1" applyProtection="1"/>
    <xf numFmtId="0" fontId="23" fillId="26" borderId="18" xfId="124" applyFont="1" applyFill="1" applyBorder="1" applyAlignment="1" applyProtection="1"/>
    <xf numFmtId="0" fontId="23" fillId="26" borderId="15" xfId="124" applyFont="1" applyFill="1" applyBorder="1" applyAlignment="1" applyProtection="1"/>
    <xf numFmtId="0" fontId="23" fillId="0" borderId="33" xfId="124" applyFont="1" applyFill="1" applyBorder="1" applyProtection="1">
      <alignment vertical="center"/>
    </xf>
    <xf numFmtId="3" fontId="23" fillId="26" borderId="15" xfId="124" applyNumberFormat="1" applyFont="1" applyFill="1" applyBorder="1" applyProtection="1">
      <alignment vertical="center"/>
    </xf>
    <xf numFmtId="0" fontId="23" fillId="0" borderId="35" xfId="124" applyFont="1" applyFill="1" applyBorder="1" applyAlignment="1" applyProtection="1">
      <alignment horizontal="left" vertical="center"/>
    </xf>
    <xf numFmtId="0" fontId="23" fillId="0" borderId="22" xfId="124" applyFont="1" applyFill="1" applyBorder="1" applyAlignment="1" applyProtection="1">
      <alignment horizontal="left" vertical="center"/>
    </xf>
    <xf numFmtId="0" fontId="23" fillId="0" borderId="29" xfId="124" applyFont="1" applyFill="1" applyBorder="1" applyAlignment="1" applyProtection="1">
      <alignment horizontal="right" vertical="center"/>
    </xf>
    <xf numFmtId="0" fontId="23" fillId="0" borderId="38" xfId="124" applyFont="1" applyFill="1" applyBorder="1" applyAlignment="1" applyProtection="1">
      <alignment horizontal="left" vertical="center"/>
    </xf>
    <xf numFmtId="0" fontId="23" fillId="0" borderId="39" xfId="124" applyFont="1" applyFill="1" applyBorder="1" applyAlignment="1" applyProtection="1">
      <alignment horizontal="left" vertical="center"/>
    </xf>
    <xf numFmtId="3" fontId="31" fillId="26" borderId="15" xfId="124" applyNumberFormat="1" applyFont="1" applyFill="1" applyBorder="1" applyProtection="1">
      <alignment vertical="center"/>
    </xf>
    <xf numFmtId="3" fontId="21" fillId="26" borderId="16" xfId="124" applyNumberFormat="1" applyFont="1" applyFill="1" applyBorder="1" applyProtection="1">
      <alignment vertical="center"/>
    </xf>
    <xf numFmtId="3" fontId="21" fillId="26" borderId="3" xfId="124" applyNumberFormat="1" applyFont="1" applyFill="1" applyBorder="1" applyProtection="1">
      <alignment vertical="center"/>
    </xf>
    <xf numFmtId="0" fontId="21" fillId="26" borderId="3" xfId="124" applyFont="1" applyFill="1" applyBorder="1" applyProtection="1">
      <alignment vertical="center"/>
    </xf>
    <xf numFmtId="0" fontId="21" fillId="26" borderId="18" xfId="124" applyFont="1" applyFill="1" applyBorder="1" applyProtection="1">
      <alignment vertical="center"/>
    </xf>
    <xf numFmtId="0" fontId="32" fillId="0" borderId="0" xfId="0" applyFont="1"/>
    <xf numFmtId="0" fontId="28" fillId="26" borderId="4" xfId="124" applyFont="1" applyFill="1" applyBorder="1" applyAlignment="1" applyProtection="1">
      <alignment horizontal="center" vertical="center"/>
    </xf>
    <xf numFmtId="0" fontId="28" fillId="0" borderId="20" xfId="124" applyFont="1" applyFill="1" applyBorder="1" applyAlignment="1" applyProtection="1">
      <alignment horizontal="center" vertical="center"/>
    </xf>
    <xf numFmtId="0" fontId="0" fillId="0" borderId="40" xfId="122" applyFont="1" applyFill="1" applyBorder="1" applyProtection="1">
      <alignment vertical="center"/>
    </xf>
    <xf numFmtId="0" fontId="28" fillId="0" borderId="23" xfId="124" applyFont="1" applyFill="1" applyBorder="1" applyAlignment="1" applyProtection="1">
      <alignment horizontal="center" vertical="center"/>
    </xf>
    <xf numFmtId="0" fontId="0" fillId="0" borderId="41" xfId="122" applyFont="1" applyFill="1" applyBorder="1" applyProtection="1">
      <alignment vertical="center"/>
    </xf>
    <xf numFmtId="3" fontId="28" fillId="0" borderId="1" xfId="124" applyNumberFormat="1" applyFont="1" applyFill="1" applyBorder="1" applyAlignment="1" applyProtection="1">
      <alignment horizontal="center" vertical="center"/>
    </xf>
    <xf numFmtId="0" fontId="28" fillId="0" borderId="41" xfId="122" applyFont="1" applyFill="1" applyBorder="1" applyProtection="1">
      <alignment vertical="center"/>
    </xf>
    <xf numFmtId="0" fontId="28" fillId="0" borderId="0" xfId="124" applyFont="1" applyFill="1" applyAlignment="1" applyProtection="1">
      <alignment vertical="center"/>
    </xf>
    <xf numFmtId="0" fontId="28" fillId="0" borderId="42" xfId="0" applyFont="1" applyFill="1" applyBorder="1" applyAlignment="1">
      <alignment vertical="center"/>
    </xf>
    <xf numFmtId="0" fontId="28" fillId="0" borderId="43" xfId="0" applyFont="1" applyFill="1" applyBorder="1" applyAlignment="1">
      <alignment vertical="center"/>
    </xf>
    <xf numFmtId="0" fontId="28" fillId="0" borderId="44" xfId="124" applyFont="1" applyFill="1" applyBorder="1" applyAlignment="1" applyProtection="1">
      <alignment horizontal="left" vertical="center" shrinkToFit="1"/>
    </xf>
    <xf numFmtId="0" fontId="28" fillId="0" borderId="45" xfId="0" applyFont="1" applyFill="1" applyBorder="1" applyAlignment="1">
      <alignment vertical="center"/>
    </xf>
    <xf numFmtId="0" fontId="28" fillId="0" borderId="0" xfId="124" applyFont="1" applyFill="1" applyBorder="1" applyAlignment="1" applyProtection="1">
      <alignment horizontal="center" vertical="center"/>
    </xf>
    <xf numFmtId="0" fontId="28" fillId="0" borderId="0" xfId="0" applyFont="1" applyFill="1"/>
    <xf numFmtId="38" fontId="23" fillId="28" borderId="23" xfId="95" applyFont="1" applyFill="1" applyBorder="1" applyAlignment="1" applyProtection="1">
      <alignment horizontal="left" vertical="center"/>
    </xf>
    <xf numFmtId="38" fontId="23" fillId="28" borderId="27" xfId="95" applyFont="1" applyFill="1" applyBorder="1" applyAlignment="1" applyProtection="1">
      <alignment horizontal="left" vertical="center"/>
    </xf>
    <xf numFmtId="0" fontId="23" fillId="27" borderId="22" xfId="124" applyFont="1" applyFill="1" applyBorder="1" applyAlignment="1" applyProtection="1">
      <alignment horizontal="right" vertical="center"/>
    </xf>
    <xf numFmtId="38" fontId="23" fillId="27" borderId="22" xfId="124" applyNumberFormat="1" applyFont="1" applyFill="1" applyBorder="1" applyAlignment="1" applyProtection="1">
      <alignment horizontal="right" vertical="center"/>
    </xf>
    <xf numFmtId="0" fontId="23" fillId="27" borderId="29" xfId="124" applyFont="1" applyFill="1" applyBorder="1" applyAlignment="1" applyProtection="1">
      <alignment horizontal="right" vertical="center"/>
    </xf>
    <xf numFmtId="3" fontId="28" fillId="27" borderId="46" xfId="124" applyNumberFormat="1" applyFont="1" applyFill="1" applyBorder="1" applyAlignment="1" applyProtection="1">
      <alignment horizontal="center" vertical="center"/>
    </xf>
    <xf numFmtId="38" fontId="28" fillId="27" borderId="1" xfId="95" applyFont="1" applyFill="1" applyBorder="1" applyAlignment="1" applyProtection="1">
      <alignment horizontal="center" vertical="center"/>
    </xf>
    <xf numFmtId="3" fontId="28" fillId="27" borderId="1" xfId="124" applyNumberFormat="1" applyFont="1" applyFill="1" applyBorder="1" applyAlignment="1" applyProtection="1">
      <alignment horizontal="center" vertical="center"/>
    </xf>
    <xf numFmtId="38" fontId="28" fillId="29" borderId="1" xfId="95" applyFont="1" applyFill="1" applyBorder="1" applyAlignment="1" applyProtection="1">
      <alignment vertical="center"/>
    </xf>
    <xf numFmtId="0" fontId="0" fillId="0" borderId="0" xfId="0" applyAlignment="1"/>
    <xf numFmtId="0" fontId="28" fillId="0" borderId="0" xfId="125" applyFont="1" applyBorder="1" applyProtection="1">
      <alignment vertical="center"/>
    </xf>
    <xf numFmtId="0" fontId="28" fillId="0" borderId="0" xfId="125" applyFont="1" applyFill="1" applyBorder="1" applyProtection="1">
      <alignment vertical="center"/>
    </xf>
    <xf numFmtId="0" fontId="28" fillId="0" borderId="0" xfId="125" applyFont="1" applyFill="1" applyBorder="1" applyAlignment="1" applyProtection="1">
      <alignment vertical="center"/>
    </xf>
    <xf numFmtId="3" fontId="28" fillId="0" borderId="47" xfId="125" applyNumberFormat="1" applyFont="1" applyFill="1" applyBorder="1" applyAlignment="1" applyProtection="1">
      <alignment vertical="center"/>
    </xf>
    <xf numFmtId="0" fontId="28" fillId="26" borderId="49" xfId="125" applyFont="1" applyFill="1" applyBorder="1" applyAlignment="1" applyProtection="1">
      <alignment vertical="center"/>
    </xf>
    <xf numFmtId="0" fontId="28" fillId="26" borderId="26" xfId="125" applyFont="1" applyFill="1" applyBorder="1" applyProtection="1">
      <alignment vertical="center"/>
    </xf>
    <xf numFmtId="3" fontId="28" fillId="0" borderId="50" xfId="125" applyNumberFormat="1" applyFont="1" applyFill="1" applyBorder="1" applyAlignment="1" applyProtection="1">
      <alignment vertical="center"/>
    </xf>
    <xf numFmtId="0" fontId="28" fillId="26" borderId="48" xfId="125" applyFont="1" applyFill="1" applyBorder="1" applyAlignment="1" applyProtection="1">
      <alignment horizontal="left" vertical="center"/>
    </xf>
    <xf numFmtId="3" fontId="28" fillId="0" borderId="51" xfId="125" applyNumberFormat="1" applyFont="1" applyFill="1" applyBorder="1" applyAlignment="1" applyProtection="1">
      <alignment vertical="center"/>
    </xf>
    <xf numFmtId="0" fontId="28" fillId="26" borderId="39" xfId="125" applyFont="1" applyFill="1" applyBorder="1" applyAlignment="1" applyProtection="1">
      <alignment vertical="center"/>
    </xf>
    <xf numFmtId="0" fontId="28" fillId="0" borderId="0" xfId="125" applyFont="1" applyBorder="1" applyAlignment="1" applyProtection="1">
      <alignment vertical="center"/>
    </xf>
    <xf numFmtId="178" fontId="28" fillId="0" borderId="0" xfId="80" applyNumberFormat="1" applyFont="1" applyFill="1" applyBorder="1" applyAlignment="1" applyProtection="1">
      <alignment vertical="center"/>
    </xf>
    <xf numFmtId="0" fontId="23" fillId="0" borderId="0" xfId="125" applyFont="1" applyBorder="1" applyProtection="1">
      <alignment vertical="center"/>
    </xf>
    <xf numFmtId="0" fontId="28" fillId="26" borderId="3" xfId="125" applyFont="1" applyFill="1" applyBorder="1" applyAlignment="1" applyProtection="1">
      <alignment horizontal="left" vertical="center"/>
    </xf>
    <xf numFmtId="3" fontId="28" fillId="26" borderId="47" xfId="125" applyNumberFormat="1" applyFont="1" applyFill="1" applyBorder="1" applyAlignment="1" applyProtection="1">
      <alignment vertical="center"/>
    </xf>
    <xf numFmtId="178" fontId="28" fillId="26" borderId="52" xfId="80" applyNumberFormat="1" applyFont="1" applyFill="1" applyBorder="1" applyAlignment="1" applyProtection="1">
      <alignment vertical="center"/>
    </xf>
    <xf numFmtId="0" fontId="28" fillId="26" borderId="19" xfId="125" applyFont="1" applyFill="1" applyBorder="1" applyProtection="1">
      <alignment vertical="center"/>
    </xf>
    <xf numFmtId="0" fontId="28" fillId="26" borderId="30" xfId="125" applyFont="1" applyFill="1" applyBorder="1" applyAlignment="1" applyProtection="1">
      <alignment vertical="center"/>
    </xf>
    <xf numFmtId="0" fontId="28" fillId="26" borderId="53" xfId="125" applyFont="1" applyFill="1" applyBorder="1" applyAlignment="1" applyProtection="1">
      <alignment vertical="center"/>
    </xf>
    <xf numFmtId="0" fontId="28" fillId="26" borderId="19" xfId="125" applyFont="1" applyFill="1" applyBorder="1" applyAlignment="1" applyProtection="1">
      <alignment horizontal="center" vertical="center"/>
    </xf>
    <xf numFmtId="0" fontId="28" fillId="26" borderId="30" xfId="125" applyFont="1" applyFill="1" applyBorder="1" applyAlignment="1" applyProtection="1">
      <alignment horizontal="left" vertical="center"/>
    </xf>
    <xf numFmtId="0" fontId="28" fillId="26" borderId="53" xfId="125" applyFont="1" applyFill="1" applyBorder="1" applyAlignment="1" applyProtection="1">
      <alignment horizontal="left" vertical="center"/>
    </xf>
    <xf numFmtId="0" fontId="28" fillId="26" borderId="48" xfId="125" applyFont="1" applyFill="1" applyBorder="1" applyProtection="1">
      <alignment vertical="center"/>
    </xf>
    <xf numFmtId="3" fontId="28" fillId="26" borderId="51" xfId="125" applyNumberFormat="1" applyFont="1" applyFill="1" applyBorder="1" applyAlignment="1" applyProtection="1">
      <alignment vertical="center"/>
    </xf>
    <xf numFmtId="178" fontId="28" fillId="26" borderId="53" xfId="80" applyNumberFormat="1" applyFont="1" applyFill="1" applyBorder="1" applyAlignment="1" applyProtection="1">
      <alignment vertical="center"/>
    </xf>
    <xf numFmtId="178" fontId="28" fillId="0" borderId="0" xfId="80" applyNumberFormat="1" applyFont="1" applyBorder="1" applyAlignment="1" applyProtection="1">
      <alignment vertical="center"/>
    </xf>
    <xf numFmtId="177" fontId="0" fillId="0" borderId="0" xfId="0" applyNumberFormat="1"/>
    <xf numFmtId="176" fontId="0" fillId="0" borderId="0" xfId="0" applyNumberFormat="1"/>
    <xf numFmtId="0" fontId="62" fillId="0" borderId="0" xfId="124" applyFont="1" applyBorder="1" applyAlignment="1" applyProtection="1">
      <alignment vertical="center"/>
    </xf>
    <xf numFmtId="0" fontId="62" fillId="0" borderId="0" xfId="124" applyFont="1" applyProtection="1">
      <alignment vertical="center"/>
    </xf>
    <xf numFmtId="0" fontId="9" fillId="0" borderId="0" xfId="123" applyFont="1">
      <alignment vertical="center"/>
    </xf>
    <xf numFmtId="0" fontId="23" fillId="0" borderId="0" xfId="124" applyFont="1" applyBorder="1" applyAlignment="1" applyProtection="1"/>
    <xf numFmtId="0" fontId="23" fillId="0" borderId="0" xfId="124" applyFont="1" applyBorder="1" applyProtection="1">
      <alignment vertical="center"/>
    </xf>
    <xf numFmtId="0" fontId="23" fillId="0" borderId="0" xfId="124" applyFont="1" applyFill="1" applyBorder="1" applyAlignment="1" applyProtection="1"/>
    <xf numFmtId="0" fontId="9" fillId="0" borderId="0" xfId="123" applyFont="1" applyBorder="1">
      <alignment vertical="center"/>
    </xf>
    <xf numFmtId="0" fontId="23" fillId="0" borderId="0" xfId="124" applyFont="1" applyProtection="1">
      <alignment vertical="center"/>
    </xf>
    <xf numFmtId="0" fontId="9" fillId="0" borderId="0" xfId="123" applyFont="1" applyFill="1">
      <alignment vertical="center"/>
    </xf>
    <xf numFmtId="41" fontId="23" fillId="0" borderId="0" xfId="124" applyNumberFormat="1" applyFont="1" applyFill="1" applyBorder="1" applyAlignment="1" applyProtection="1"/>
    <xf numFmtId="41" fontId="23" fillId="0" borderId="0" xfId="124" applyNumberFormat="1" applyFont="1" applyFill="1" applyBorder="1" applyAlignment="1" applyProtection="1">
      <alignment horizontal="center"/>
    </xf>
    <xf numFmtId="0" fontId="23" fillId="0" borderId="0" xfId="124" applyFont="1" applyAlignment="1" applyProtection="1"/>
    <xf numFmtId="0" fontId="23" fillId="0" borderId="0" xfId="124" applyFont="1" applyFill="1" applyAlignment="1" applyProtection="1"/>
    <xf numFmtId="0" fontId="23" fillId="0" borderId="0" xfId="124" applyFont="1" applyAlignment="1" applyProtection="1">
      <alignment horizontal="center"/>
    </xf>
    <xf numFmtId="0" fontId="23" fillId="0" borderId="0" xfId="124" applyFont="1" applyAlignment="1" applyProtection="1">
      <alignment horizontal="center" vertical="center"/>
    </xf>
    <xf numFmtId="0" fontId="62" fillId="0" borderId="0" xfId="124" applyFont="1" applyBorder="1" applyAlignment="1" applyProtection="1">
      <alignment horizontal="center" vertical="center"/>
    </xf>
    <xf numFmtId="3" fontId="23" fillId="0" borderId="23" xfId="124" applyNumberFormat="1" applyFont="1" applyFill="1" applyBorder="1" applyAlignment="1" applyProtection="1">
      <alignment horizontal="center" vertical="center"/>
    </xf>
    <xf numFmtId="3" fontId="23" fillId="0" borderId="25" xfId="124" applyNumberFormat="1" applyFont="1" applyFill="1" applyBorder="1" applyAlignment="1" applyProtection="1">
      <alignment horizontal="center" vertical="center"/>
    </xf>
    <xf numFmtId="0" fontId="23" fillId="0" borderId="60" xfId="124" applyFont="1" applyBorder="1" applyAlignment="1" applyProtection="1"/>
    <xf numFmtId="0" fontId="23" fillId="0" borderId="64" xfId="124" applyFont="1" applyBorder="1" applyAlignment="1" applyProtection="1"/>
    <xf numFmtId="0" fontId="23" fillId="0" borderId="65" xfId="124" applyFont="1" applyBorder="1" applyAlignment="1" applyProtection="1"/>
    <xf numFmtId="0" fontId="23" fillId="0" borderId="56" xfId="124" applyFont="1" applyBorder="1" applyAlignment="1" applyProtection="1"/>
    <xf numFmtId="0" fontId="23" fillId="0" borderId="57" xfId="124" applyFont="1" applyBorder="1" applyAlignment="1" applyProtection="1"/>
    <xf numFmtId="0" fontId="23" fillId="0" borderId="2" xfId="124" applyFont="1" applyBorder="1" applyAlignment="1" applyProtection="1">
      <alignment horizontal="center" vertical="center"/>
    </xf>
    <xf numFmtId="0" fontId="23" fillId="0" borderId="2" xfId="124" applyFont="1" applyBorder="1" applyAlignment="1" applyProtection="1"/>
    <xf numFmtId="0" fontId="23" fillId="0" borderId="67" xfId="124" applyFont="1" applyBorder="1" applyAlignment="1" applyProtection="1"/>
    <xf numFmtId="0" fontId="23" fillId="0" borderId="45" xfId="124" applyFont="1" applyBorder="1" applyAlignment="1" applyProtection="1"/>
    <xf numFmtId="0" fontId="23" fillId="0" borderId="68" xfId="124" applyFont="1" applyBorder="1" applyAlignment="1" applyProtection="1"/>
    <xf numFmtId="0" fontId="23" fillId="0" borderId="4" xfId="124" applyFont="1" applyBorder="1" applyAlignment="1" applyProtection="1"/>
    <xf numFmtId="0" fontId="23" fillId="0" borderId="69" xfId="124" applyFont="1" applyBorder="1" applyAlignment="1" applyProtection="1"/>
    <xf numFmtId="0" fontId="23" fillId="0" borderId="70" xfId="124" applyFont="1" applyBorder="1" applyAlignment="1" applyProtection="1"/>
    <xf numFmtId="0" fontId="23" fillId="0" borderId="72" xfId="124" applyFont="1" applyBorder="1" applyAlignment="1" applyProtection="1"/>
    <xf numFmtId="0" fontId="26" fillId="0" borderId="0" xfId="124" applyFont="1" applyAlignment="1" applyProtection="1">
      <alignment horizontal="left" vertical="center"/>
    </xf>
    <xf numFmtId="0" fontId="23" fillId="0" borderId="3" xfId="124" applyFont="1" applyBorder="1" applyAlignment="1" applyProtection="1"/>
    <xf numFmtId="0" fontId="23" fillId="0" borderId="73" xfId="124" applyFont="1" applyBorder="1" applyAlignment="1" applyProtection="1"/>
    <xf numFmtId="0" fontId="23" fillId="0" borderId="75" xfId="124" applyFont="1" applyBorder="1" applyAlignment="1" applyProtection="1"/>
    <xf numFmtId="0" fontId="23" fillId="0" borderId="74" xfId="124" applyFont="1" applyBorder="1" applyAlignment="1" applyProtection="1"/>
    <xf numFmtId="0" fontId="26" fillId="0" borderId="0" xfId="124" applyFont="1" applyAlignment="1" applyProtection="1"/>
    <xf numFmtId="0" fontId="23" fillId="0" borderId="45" xfId="124" applyFont="1" applyBorder="1" applyAlignment="1" applyProtection="1">
      <alignment horizontal="right" vertical="center"/>
    </xf>
    <xf numFmtId="0" fontId="23" fillId="0" borderId="45" xfId="124" applyFont="1" applyFill="1" applyBorder="1" applyAlignment="1" applyProtection="1">
      <alignment horizontal="right" vertical="center"/>
    </xf>
    <xf numFmtId="0" fontId="23" fillId="0" borderId="68" xfId="124" applyFont="1" applyBorder="1" applyAlignment="1" applyProtection="1">
      <alignment horizontal="right" vertical="center"/>
    </xf>
    <xf numFmtId="0" fontId="23" fillId="0" borderId="4" xfId="124" applyFont="1" applyBorder="1" applyAlignment="1" applyProtection="1">
      <alignment horizontal="right" vertical="center"/>
    </xf>
    <xf numFmtId="0" fontId="23" fillId="0" borderId="4" xfId="124" applyFont="1" applyFill="1" applyBorder="1" applyAlignment="1" applyProtection="1">
      <alignment horizontal="right" vertical="center"/>
    </xf>
    <xf numFmtId="0" fontId="23" fillId="0" borderId="69" xfId="124" applyFont="1" applyBorder="1" applyAlignment="1" applyProtection="1">
      <alignment horizontal="right" vertical="center"/>
    </xf>
    <xf numFmtId="0" fontId="23" fillId="0" borderId="42" xfId="124" applyFont="1" applyBorder="1" applyAlignment="1" applyProtection="1">
      <alignment horizontal="right" vertical="center"/>
    </xf>
    <xf numFmtId="0" fontId="23" fillId="0" borderId="70" xfId="124" applyFont="1" applyBorder="1" applyAlignment="1" applyProtection="1">
      <alignment horizontal="right" vertical="center"/>
    </xf>
    <xf numFmtId="0" fontId="23" fillId="0" borderId="71" xfId="124" applyFont="1" applyBorder="1" applyAlignment="1" applyProtection="1">
      <alignment horizontal="right" vertical="center"/>
    </xf>
    <xf numFmtId="0" fontId="23" fillId="0" borderId="71" xfId="124" applyFont="1" applyFill="1" applyBorder="1" applyAlignment="1" applyProtection="1">
      <alignment horizontal="right" vertical="center"/>
    </xf>
    <xf numFmtId="0" fontId="23" fillId="0" borderId="72" xfId="124" applyFont="1" applyBorder="1" applyAlignment="1" applyProtection="1">
      <alignment horizontal="right" vertical="center"/>
    </xf>
    <xf numFmtId="0" fontId="23" fillId="0" borderId="71" xfId="124" applyFont="1" applyBorder="1" applyAlignment="1" applyProtection="1">
      <alignment horizontal="right"/>
    </xf>
    <xf numFmtId="0" fontId="23" fillId="0" borderId="2" xfId="124" applyFont="1" applyBorder="1" applyAlignment="1" applyProtection="1">
      <alignment horizontal="right"/>
    </xf>
    <xf numFmtId="0" fontId="23" fillId="0" borderId="2" xfId="124" applyFont="1" applyBorder="1" applyAlignment="1" applyProtection="1">
      <alignment horizontal="right" vertical="center"/>
    </xf>
    <xf numFmtId="0" fontId="23" fillId="0" borderId="2" xfId="124" applyFont="1" applyFill="1" applyBorder="1" applyAlignment="1" applyProtection="1">
      <alignment horizontal="right" vertical="center"/>
    </xf>
    <xf numFmtId="0" fontId="23" fillId="0" borderId="25" xfId="124" applyFont="1" applyBorder="1" applyAlignment="1" applyProtection="1"/>
    <xf numFmtId="0" fontId="23" fillId="0" borderId="78" xfId="124" applyFont="1" applyBorder="1" applyAlignment="1" applyProtection="1"/>
    <xf numFmtId="0" fontId="23" fillId="0" borderId="31" xfId="124" applyFont="1" applyFill="1" applyBorder="1" applyAlignment="1" applyProtection="1">
      <alignment horizontal="center" vertical="center"/>
    </xf>
    <xf numFmtId="0" fontId="23" fillId="0" borderId="32" xfId="124" applyFont="1" applyBorder="1" applyAlignment="1" applyProtection="1"/>
    <xf numFmtId="0" fontId="23" fillId="0" borderId="81" xfId="124" applyFont="1" applyBorder="1" applyAlignment="1" applyProtection="1"/>
    <xf numFmtId="0" fontId="23" fillId="0" borderId="82" xfId="124" applyFont="1" applyBorder="1" applyAlignment="1" applyProtection="1"/>
    <xf numFmtId="0" fontId="23" fillId="0" borderId="80" xfId="124" applyFont="1" applyFill="1" applyBorder="1" applyAlignment="1" applyProtection="1">
      <alignment horizontal="center" vertical="center"/>
    </xf>
    <xf numFmtId="0" fontId="23" fillId="33" borderId="66" xfId="124" applyFont="1" applyFill="1" applyBorder="1" applyAlignment="1" applyProtection="1">
      <alignment horizontal="center" vertical="center"/>
    </xf>
    <xf numFmtId="0" fontId="23" fillId="33" borderId="83" xfId="124" applyFont="1" applyFill="1" applyBorder="1" applyAlignment="1" applyProtection="1">
      <alignment horizontal="center" vertical="center"/>
    </xf>
    <xf numFmtId="0" fontId="23" fillId="33" borderId="84" xfId="124" applyFont="1" applyFill="1" applyBorder="1" applyAlignment="1" applyProtection="1">
      <alignment horizontal="center" vertical="center"/>
    </xf>
    <xf numFmtId="0" fontId="23" fillId="33" borderId="85" xfId="124" applyFont="1" applyFill="1" applyBorder="1" applyAlignment="1" applyProtection="1">
      <alignment horizontal="left" vertical="center"/>
    </xf>
    <xf numFmtId="0" fontId="23" fillId="33" borderId="2" xfId="124" applyFont="1" applyFill="1" applyBorder="1" applyAlignment="1" applyProtection="1">
      <alignment horizontal="center" vertical="center"/>
    </xf>
    <xf numFmtId="0" fontId="23" fillId="33" borderId="2" xfId="124" applyFont="1" applyFill="1" applyBorder="1" applyAlignment="1" applyProtection="1"/>
    <xf numFmtId="0" fontId="23" fillId="33" borderId="2" xfId="124" applyFont="1" applyFill="1" applyBorder="1" applyAlignment="1" applyProtection="1">
      <alignment horizontal="right" vertical="center"/>
    </xf>
    <xf numFmtId="190" fontId="23" fillId="33" borderId="67" xfId="124" applyNumberFormat="1" applyFont="1" applyFill="1" applyBorder="1" applyAlignment="1" applyProtection="1">
      <alignment horizontal="center"/>
    </xf>
    <xf numFmtId="0" fontId="23" fillId="33" borderId="86" xfId="124" applyFont="1" applyFill="1" applyBorder="1" applyAlignment="1" applyProtection="1">
      <alignment horizontal="center" vertical="center"/>
    </xf>
    <xf numFmtId="0" fontId="23" fillId="33" borderId="87" xfId="124" applyFont="1" applyFill="1" applyBorder="1" applyAlignment="1" applyProtection="1">
      <alignment horizontal="center" vertical="center"/>
    </xf>
    <xf numFmtId="0" fontId="23" fillId="33" borderId="88" xfId="124" applyFont="1" applyFill="1" applyBorder="1" applyAlignment="1" applyProtection="1">
      <alignment horizontal="center" vertical="center"/>
    </xf>
    <xf numFmtId="0" fontId="23" fillId="33" borderId="85" xfId="124" applyFont="1" applyFill="1" applyBorder="1" applyAlignment="1" applyProtection="1">
      <alignment vertical="center"/>
    </xf>
    <xf numFmtId="190" fontId="23" fillId="33" borderId="67" xfId="124" applyNumberFormat="1" applyFont="1" applyFill="1" applyBorder="1" applyAlignment="1" applyProtection="1">
      <alignment horizontal="center" vertical="center"/>
    </xf>
    <xf numFmtId="0" fontId="23" fillId="34" borderId="89" xfId="124" applyFont="1" applyFill="1" applyBorder="1" applyAlignment="1" applyProtection="1">
      <alignment horizontal="center" vertical="center"/>
    </xf>
    <xf numFmtId="0" fontId="23" fillId="34" borderId="90" xfId="124" applyFont="1" applyFill="1" applyBorder="1" applyAlignment="1" applyProtection="1">
      <alignment horizontal="center" vertical="center"/>
    </xf>
    <xf numFmtId="0" fontId="23" fillId="34" borderId="91" xfId="124" applyFont="1" applyFill="1" applyBorder="1" applyAlignment="1" applyProtection="1">
      <alignment horizontal="center" vertical="center"/>
    </xf>
    <xf numFmtId="0" fontId="23" fillId="34" borderId="92" xfId="124" applyFont="1" applyFill="1" applyBorder="1" applyAlignment="1" applyProtection="1">
      <alignment horizontal="center" vertical="center"/>
    </xf>
    <xf numFmtId="0" fontId="23" fillId="35" borderId="89" xfId="124" applyFont="1" applyFill="1" applyBorder="1" applyAlignment="1" applyProtection="1">
      <alignment horizontal="center" vertical="center"/>
    </xf>
    <xf numFmtId="0" fontId="23" fillId="35" borderId="90" xfId="124" applyFont="1" applyFill="1" applyBorder="1" applyAlignment="1" applyProtection="1">
      <alignment horizontal="center" vertical="center"/>
    </xf>
    <xf numFmtId="0" fontId="23" fillId="35" borderId="91" xfId="124" applyFont="1" applyFill="1" applyBorder="1" applyAlignment="1" applyProtection="1">
      <alignment horizontal="center" vertical="center"/>
    </xf>
    <xf numFmtId="0" fontId="23" fillId="35" borderId="92" xfId="124" applyFont="1" applyFill="1" applyBorder="1" applyAlignment="1" applyProtection="1">
      <alignment horizontal="center" vertical="center"/>
    </xf>
    <xf numFmtId="0" fontId="23" fillId="0" borderId="93" xfId="124" applyFont="1" applyFill="1" applyBorder="1" applyAlignment="1" applyProtection="1">
      <alignment horizontal="center" vertical="center"/>
    </xf>
    <xf numFmtId="0" fontId="23" fillId="0" borderId="95" xfId="124" applyFont="1" applyBorder="1" applyAlignment="1" applyProtection="1"/>
    <xf numFmtId="0" fontId="23" fillId="0" borderId="96" xfId="124" applyFont="1" applyBorder="1" applyAlignment="1" applyProtection="1"/>
    <xf numFmtId="178" fontId="23" fillId="0" borderId="97" xfId="80" applyNumberFormat="1" applyFont="1" applyBorder="1" applyAlignment="1" applyProtection="1">
      <alignment horizontal="right"/>
    </xf>
    <xf numFmtId="178" fontId="23" fillId="0" borderId="44" xfId="80" applyNumberFormat="1" applyFont="1" applyBorder="1" applyAlignment="1" applyProtection="1">
      <alignment horizontal="right"/>
    </xf>
    <xf numFmtId="0" fontId="23" fillId="0" borderId="99" xfId="124" applyFont="1" applyFill="1" applyBorder="1" applyAlignment="1" applyProtection="1">
      <alignment horizontal="center" vertical="center"/>
    </xf>
    <xf numFmtId="178" fontId="23" fillId="0" borderId="98" xfId="80" applyNumberFormat="1" applyFont="1" applyBorder="1" applyAlignment="1" applyProtection="1">
      <alignment horizontal="right"/>
    </xf>
    <xf numFmtId="0" fontId="23" fillId="0" borderId="87" xfId="124" applyFont="1" applyFill="1" applyBorder="1" applyAlignment="1" applyProtection="1">
      <alignment horizontal="center"/>
    </xf>
    <xf numFmtId="178" fontId="23" fillId="0" borderId="87" xfId="80" applyNumberFormat="1" applyFont="1" applyBorder="1" applyAlignment="1" applyProtection="1">
      <alignment horizontal="right"/>
    </xf>
    <xf numFmtId="178" fontId="23" fillId="0" borderId="79" xfId="80" applyNumberFormat="1" applyFont="1" applyBorder="1" applyAlignment="1" applyProtection="1">
      <alignment horizontal="right"/>
    </xf>
    <xf numFmtId="0" fontId="23" fillId="0" borderId="79" xfId="124" applyFont="1" applyFill="1" applyBorder="1" applyAlignment="1" applyProtection="1">
      <alignment horizontal="center"/>
    </xf>
    <xf numFmtId="0" fontId="23" fillId="33" borderId="63" xfId="124" applyFont="1" applyFill="1" applyBorder="1" applyAlignment="1" applyProtection="1">
      <alignment horizontal="center" vertical="center"/>
    </xf>
    <xf numFmtId="0" fontId="23" fillId="33" borderId="100" xfId="124" applyFont="1" applyFill="1" applyBorder="1" applyAlignment="1" applyProtection="1">
      <alignment horizontal="center" vertical="center"/>
    </xf>
    <xf numFmtId="0" fontId="23" fillId="33" borderId="101" xfId="124" applyFont="1" applyFill="1" applyBorder="1" applyAlignment="1" applyProtection="1">
      <alignment horizontal="center" vertical="center"/>
    </xf>
    <xf numFmtId="0" fontId="23" fillId="36" borderId="63" xfId="124" applyFont="1" applyFill="1" applyBorder="1" applyAlignment="1" applyProtection="1">
      <alignment horizontal="center" vertical="center"/>
    </xf>
    <xf numFmtId="0" fontId="23" fillId="36" borderId="59" xfId="124" applyFont="1" applyFill="1" applyBorder="1" applyAlignment="1" applyProtection="1">
      <alignment horizontal="center" vertical="center"/>
    </xf>
    <xf numFmtId="0" fontId="23" fillId="36" borderId="102" xfId="124" applyFont="1" applyFill="1" applyBorder="1" applyAlignment="1" applyProtection="1">
      <alignment horizontal="center" vertical="center"/>
    </xf>
    <xf numFmtId="0" fontId="23" fillId="37" borderId="86" xfId="124" applyFont="1" applyFill="1" applyBorder="1" applyAlignment="1" applyProtection="1">
      <alignment horizontal="center" vertical="center"/>
    </xf>
    <xf numFmtId="0" fontId="23" fillId="38" borderId="85" xfId="124" applyFont="1" applyFill="1" applyBorder="1" applyAlignment="1" applyProtection="1">
      <alignment horizontal="center" vertical="center"/>
    </xf>
    <xf numFmtId="0" fontId="23" fillId="39" borderId="85" xfId="124" applyFont="1" applyFill="1" applyBorder="1" applyAlignment="1" applyProtection="1">
      <alignment horizontal="center" vertical="center"/>
    </xf>
    <xf numFmtId="0" fontId="23" fillId="39" borderId="86" xfId="124" applyFont="1" applyFill="1" applyBorder="1" applyAlignment="1" applyProtection="1">
      <alignment horizontal="center" vertical="center"/>
    </xf>
    <xf numFmtId="0" fontId="23" fillId="0" borderId="103" xfId="124" applyFont="1" applyFill="1" applyBorder="1" applyAlignment="1" applyProtection="1">
      <alignment horizontal="center" vertical="center"/>
    </xf>
    <xf numFmtId="0" fontId="23" fillId="0" borderId="104" xfId="124" applyFont="1" applyFill="1" applyBorder="1" applyAlignment="1" applyProtection="1">
      <alignment horizontal="center" vertical="center"/>
    </xf>
    <xf numFmtId="0" fontId="23" fillId="0" borderId="105" xfId="124" applyFont="1" applyFill="1" applyBorder="1" applyAlignment="1" applyProtection="1">
      <alignment horizontal="center" vertical="center"/>
    </xf>
    <xf numFmtId="0" fontId="23" fillId="0" borderId="86" xfId="124" applyFont="1" applyFill="1" applyBorder="1" applyAlignment="1" applyProtection="1">
      <alignment horizontal="center" vertical="center"/>
    </xf>
    <xf numFmtId="0" fontId="23" fillId="0" borderId="106" xfId="124" applyFont="1" applyFill="1" applyBorder="1" applyAlignment="1" applyProtection="1">
      <alignment horizontal="center" vertical="center"/>
    </xf>
    <xf numFmtId="0" fontId="23" fillId="40" borderId="61" xfId="124" applyFont="1" applyFill="1" applyBorder="1" applyAlignment="1" applyProtection="1">
      <alignment horizontal="center" vertical="center"/>
    </xf>
    <xf numFmtId="0" fontId="23" fillId="41" borderId="61" xfId="124" applyFont="1" applyFill="1" applyBorder="1" applyAlignment="1" applyProtection="1">
      <alignment horizontal="center" vertical="center"/>
    </xf>
    <xf numFmtId="0" fontId="23" fillId="41" borderId="107" xfId="124" applyFont="1" applyFill="1" applyBorder="1" applyAlignment="1" applyProtection="1">
      <alignment horizontal="center"/>
    </xf>
    <xf numFmtId="178" fontId="23" fillId="41" borderId="108" xfId="80" applyNumberFormat="1" applyFont="1" applyFill="1" applyBorder="1" applyAlignment="1" applyProtection="1">
      <alignment horizontal="right"/>
    </xf>
    <xf numFmtId="0" fontId="23" fillId="41" borderId="5" xfId="124" applyFont="1" applyFill="1" applyBorder="1" applyAlignment="1" applyProtection="1"/>
    <xf numFmtId="0" fontId="23" fillId="41" borderId="62" xfId="124" applyFont="1" applyFill="1" applyBorder="1" applyAlignment="1" applyProtection="1"/>
    <xf numFmtId="0" fontId="23" fillId="39" borderId="87" xfId="124" applyFont="1" applyFill="1" applyBorder="1" applyAlignment="1" applyProtection="1">
      <alignment horizontal="center"/>
    </xf>
    <xf numFmtId="178" fontId="23" fillId="39" borderId="87" xfId="80" applyNumberFormat="1" applyFont="1" applyFill="1" applyBorder="1" applyAlignment="1" applyProtection="1">
      <alignment horizontal="right"/>
    </xf>
    <xf numFmtId="0" fontId="23" fillId="39" borderId="2" xfId="124" applyFont="1" applyFill="1" applyBorder="1" applyAlignment="1" applyProtection="1"/>
    <xf numFmtId="0" fontId="23" fillId="39" borderId="67" xfId="124" applyFont="1" applyFill="1" applyBorder="1" applyAlignment="1" applyProtection="1"/>
    <xf numFmtId="0" fontId="23" fillId="38" borderId="63" xfId="124" applyFont="1" applyFill="1" applyBorder="1" applyAlignment="1" applyProtection="1">
      <alignment horizontal="center" vertical="center"/>
    </xf>
    <xf numFmtId="0" fontId="23" fillId="40" borderId="63" xfId="124" applyFont="1" applyFill="1" applyBorder="1" applyAlignment="1" applyProtection="1">
      <alignment horizontal="center" vertical="center"/>
    </xf>
    <xf numFmtId="0" fontId="23" fillId="40" borderId="59" xfId="124" applyFont="1" applyFill="1" applyBorder="1" applyAlignment="1" applyProtection="1">
      <alignment horizontal="center" vertical="center"/>
    </xf>
    <xf numFmtId="0" fontId="23" fillId="40" borderId="102" xfId="124" applyFont="1" applyFill="1" applyBorder="1" applyAlignment="1" applyProtection="1">
      <alignment horizontal="center" vertical="center"/>
    </xf>
    <xf numFmtId="0" fontId="23" fillId="40" borderId="100" xfId="124" applyFont="1" applyFill="1" applyBorder="1" applyAlignment="1" applyProtection="1">
      <alignment horizontal="center" vertical="center"/>
    </xf>
    <xf numFmtId="178" fontId="23" fillId="40" borderId="101" xfId="80" applyNumberFormat="1" applyFont="1" applyFill="1" applyBorder="1" applyAlignment="1" applyProtection="1">
      <alignment horizontal="right"/>
    </xf>
    <xf numFmtId="0" fontId="23" fillId="40" borderId="64" xfId="124" applyFont="1" applyFill="1" applyBorder="1" applyAlignment="1" applyProtection="1"/>
    <xf numFmtId="0" fontId="23" fillId="40" borderId="65" xfId="124" applyFont="1" applyFill="1" applyBorder="1" applyAlignment="1" applyProtection="1"/>
    <xf numFmtId="0" fontId="23" fillId="39" borderId="61" xfId="124" applyFont="1" applyFill="1" applyBorder="1" applyAlignment="1" applyProtection="1">
      <alignment horizontal="center" vertical="center"/>
    </xf>
    <xf numFmtId="0" fontId="23" fillId="39" borderId="109" xfId="124" applyFont="1" applyFill="1" applyBorder="1" applyAlignment="1" applyProtection="1">
      <alignment horizontal="center" vertical="center"/>
    </xf>
    <xf numFmtId="0" fontId="23" fillId="39" borderId="110" xfId="124" applyFont="1" applyFill="1" applyBorder="1" applyAlignment="1" applyProtection="1">
      <alignment horizontal="center"/>
    </xf>
    <xf numFmtId="178" fontId="23" fillId="39" borderId="110" xfId="80" applyNumberFormat="1" applyFont="1" applyFill="1" applyBorder="1" applyAlignment="1" applyProtection="1">
      <alignment horizontal="right"/>
    </xf>
    <xf numFmtId="0" fontId="23" fillId="39" borderId="5" xfId="124" applyFont="1" applyFill="1" applyBorder="1" applyAlignment="1" applyProtection="1"/>
    <xf numFmtId="0" fontId="23" fillId="39" borderId="62" xfId="124" applyFont="1" applyFill="1" applyBorder="1" applyAlignment="1" applyProtection="1"/>
    <xf numFmtId="0" fontId="23" fillId="36" borderId="100" xfId="124" applyFont="1" applyFill="1" applyBorder="1" applyAlignment="1" applyProtection="1">
      <alignment horizontal="center" vertical="center"/>
    </xf>
    <xf numFmtId="178" fontId="23" fillId="36" borderId="101" xfId="124" applyNumberFormat="1" applyFont="1" applyFill="1" applyBorder="1" applyAlignment="1" applyProtection="1"/>
    <xf numFmtId="0" fontId="23" fillId="36" borderId="64" xfId="124" applyFont="1" applyFill="1" applyBorder="1" applyAlignment="1" applyProtection="1"/>
    <xf numFmtId="0" fontId="23" fillId="36" borderId="65" xfId="124" applyFont="1" applyFill="1" applyBorder="1" applyAlignment="1" applyProtection="1"/>
    <xf numFmtId="0" fontId="26" fillId="0" borderId="67" xfId="124" applyFont="1" applyBorder="1" applyAlignment="1" applyProtection="1"/>
    <xf numFmtId="0" fontId="23" fillId="0" borderId="32" xfId="124" applyFont="1" applyFill="1" applyBorder="1" applyAlignment="1" applyProtection="1"/>
    <xf numFmtId="38" fontId="23" fillId="0" borderId="4" xfId="95" applyFont="1" applyFill="1" applyBorder="1" applyAlignment="1">
      <alignment horizontal="right"/>
    </xf>
    <xf numFmtId="38" fontId="53" fillId="0" borderId="0" xfId="95" applyFont="1" applyFill="1" applyBorder="1" applyAlignment="1">
      <alignment horizontal="right"/>
    </xf>
    <xf numFmtId="0" fontId="28" fillId="0" borderId="112" xfId="124" applyFont="1" applyFill="1" applyBorder="1" applyAlignment="1" applyProtection="1">
      <alignment horizontal="left" vertical="center"/>
    </xf>
    <xf numFmtId="0" fontId="28" fillId="0" borderId="46" xfId="124" applyFont="1" applyFill="1" applyBorder="1" applyAlignment="1" applyProtection="1">
      <alignment horizontal="left" vertical="center"/>
    </xf>
    <xf numFmtId="0" fontId="28" fillId="26" borderId="15" xfId="125" applyFont="1" applyFill="1" applyBorder="1" applyAlignment="1" applyProtection="1">
      <alignment vertical="center"/>
    </xf>
    <xf numFmtId="0" fontId="28" fillId="26" borderId="18" xfId="125" applyFont="1" applyFill="1" applyBorder="1" applyAlignment="1" applyProtection="1">
      <alignment vertical="center"/>
    </xf>
    <xf numFmtId="0" fontId="23" fillId="26" borderId="111" xfId="124" applyFont="1" applyFill="1" applyBorder="1" applyAlignment="1" applyProtection="1">
      <alignment horizontal="left" vertical="center"/>
    </xf>
    <xf numFmtId="3" fontId="23" fillId="27" borderId="36" xfId="124" applyNumberFormat="1" applyFont="1" applyFill="1" applyBorder="1" applyProtection="1">
      <alignment vertical="center"/>
    </xf>
    <xf numFmtId="3" fontId="23" fillId="0" borderId="0" xfId="124" applyNumberFormat="1" applyFont="1" applyFill="1" applyBorder="1" applyAlignment="1" applyProtection="1">
      <alignment horizontal="center" vertical="center"/>
    </xf>
    <xf numFmtId="38" fontId="23" fillId="0" borderId="0" xfId="95" applyFont="1" applyFill="1" applyBorder="1" applyAlignment="1" applyProtection="1">
      <alignment vertical="center"/>
    </xf>
    <xf numFmtId="0" fontId="23" fillId="27" borderId="0" xfId="124" applyFont="1" applyFill="1" applyBorder="1" applyAlignment="1" applyProtection="1">
      <alignment horizontal="right" vertical="center"/>
    </xf>
    <xf numFmtId="0" fontId="23" fillId="0" borderId="0" xfId="124" applyFont="1" applyFill="1" applyBorder="1" applyAlignment="1" applyProtection="1">
      <alignment horizontal="right" vertical="center"/>
    </xf>
    <xf numFmtId="38" fontId="23" fillId="27" borderId="0" xfId="124" applyNumberFormat="1" applyFont="1" applyFill="1" applyBorder="1" applyAlignment="1" applyProtection="1">
      <alignment horizontal="right" vertical="center"/>
    </xf>
    <xf numFmtId="0" fontId="23" fillId="0" borderId="113" xfId="124" applyFont="1" applyFill="1" applyBorder="1" applyAlignment="1" applyProtection="1">
      <alignment horizontal="left" vertical="center"/>
    </xf>
    <xf numFmtId="0" fontId="23" fillId="26" borderId="53" xfId="124" applyFont="1" applyFill="1" applyBorder="1" applyAlignment="1" applyProtection="1">
      <alignment horizontal="left" vertical="center"/>
    </xf>
    <xf numFmtId="38" fontId="23" fillId="0" borderId="25" xfId="95" applyFont="1" applyFill="1" applyBorder="1" applyAlignment="1" applyProtection="1">
      <alignment vertical="center"/>
    </xf>
    <xf numFmtId="0" fontId="23" fillId="0" borderId="31" xfId="124" applyFont="1" applyFill="1" applyBorder="1" applyAlignment="1" applyProtection="1">
      <alignment horizontal="left" vertical="center"/>
    </xf>
    <xf numFmtId="0" fontId="23" fillId="27" borderId="25" xfId="124" applyFont="1" applyFill="1" applyBorder="1" applyAlignment="1" applyProtection="1">
      <alignment horizontal="right" vertical="center"/>
    </xf>
    <xf numFmtId="0" fontId="23" fillId="0" borderId="25" xfId="124" applyFont="1" applyFill="1" applyBorder="1" applyAlignment="1" applyProtection="1">
      <alignment horizontal="left" vertical="center"/>
    </xf>
    <xf numFmtId="0" fontId="23" fillId="0" borderId="25" xfId="124" applyFont="1" applyFill="1" applyBorder="1" applyAlignment="1" applyProtection="1">
      <alignment horizontal="right" vertical="center"/>
    </xf>
    <xf numFmtId="38" fontId="23" fillId="27" borderId="25" xfId="124" applyNumberFormat="1" applyFont="1" applyFill="1" applyBorder="1" applyAlignment="1" applyProtection="1">
      <alignment horizontal="right" vertical="center"/>
    </xf>
    <xf numFmtId="0" fontId="23" fillId="0" borderId="44" xfId="124" applyFont="1" applyFill="1" applyBorder="1" applyAlignment="1" applyProtection="1">
      <alignment horizontal="left" vertical="center"/>
    </xf>
    <xf numFmtId="0" fontId="23" fillId="26" borderId="114" xfId="124" applyFont="1" applyFill="1" applyBorder="1" applyAlignment="1" applyProtection="1">
      <alignment horizontal="left"/>
    </xf>
    <xf numFmtId="3" fontId="23" fillId="27" borderId="0" xfId="124" applyNumberFormat="1" applyFont="1" applyFill="1" applyBorder="1" applyProtection="1">
      <alignment vertical="center"/>
    </xf>
    <xf numFmtId="0" fontId="23" fillId="26" borderId="34" xfId="124" applyFont="1" applyFill="1" applyBorder="1" applyAlignment="1" applyProtection="1">
      <alignment horizontal="left" vertical="center"/>
    </xf>
    <xf numFmtId="3" fontId="26" fillId="26" borderId="3" xfId="124" applyNumberFormat="1" applyFont="1" applyFill="1" applyBorder="1" applyAlignment="1" applyProtection="1">
      <alignment horizontal="right" vertical="center"/>
    </xf>
    <xf numFmtId="3" fontId="23" fillId="27" borderId="22" xfId="124" applyNumberFormat="1" applyFont="1" applyFill="1" applyBorder="1" applyProtection="1">
      <alignment vertical="center"/>
    </xf>
    <xf numFmtId="0" fontId="23" fillId="26" borderId="115" xfId="124" applyFont="1" applyFill="1" applyBorder="1" applyAlignment="1" applyProtection="1">
      <alignment horizontal="left"/>
    </xf>
    <xf numFmtId="3" fontId="23" fillId="27" borderId="32" xfId="124" applyNumberFormat="1" applyFont="1" applyFill="1" applyBorder="1" applyProtection="1">
      <alignment vertical="center"/>
    </xf>
    <xf numFmtId="3" fontId="23" fillId="0" borderId="32" xfId="124" applyNumberFormat="1" applyFont="1" applyFill="1" applyBorder="1" applyProtection="1">
      <alignment vertical="center"/>
    </xf>
    <xf numFmtId="0" fontId="23" fillId="0" borderId="32" xfId="124" quotePrefix="1" applyFont="1" applyFill="1" applyBorder="1" applyAlignment="1" applyProtection="1">
      <alignment horizontal="left" vertical="center"/>
    </xf>
    <xf numFmtId="0" fontId="23" fillId="0" borderId="36" xfId="124" applyFont="1" applyFill="1" applyBorder="1" applyProtection="1">
      <alignment vertical="center"/>
    </xf>
    <xf numFmtId="0" fontId="23" fillId="0" borderId="32" xfId="124" applyFont="1" applyFill="1" applyBorder="1" applyAlignment="1" applyProtection="1">
      <alignment horizontal="right" vertical="center"/>
    </xf>
    <xf numFmtId="0" fontId="23" fillId="27" borderId="32" xfId="124" applyFont="1" applyFill="1" applyBorder="1" applyAlignment="1" applyProtection="1">
      <alignment horizontal="right" vertical="center"/>
    </xf>
    <xf numFmtId="0" fontId="23" fillId="0" borderId="116" xfId="124" applyFont="1" applyFill="1" applyBorder="1" applyAlignment="1" applyProtection="1">
      <alignment horizontal="left" vertical="center"/>
    </xf>
    <xf numFmtId="0" fontId="23" fillId="26" borderId="44" xfId="124" applyFont="1" applyFill="1" applyBorder="1" applyAlignment="1" applyProtection="1">
      <alignment horizontal="left"/>
    </xf>
    <xf numFmtId="0" fontId="23" fillId="0" borderId="25" xfId="124" quotePrefix="1" applyFont="1" applyFill="1" applyBorder="1" applyAlignment="1" applyProtection="1">
      <alignment horizontal="left" vertical="center"/>
    </xf>
    <xf numFmtId="0" fontId="23" fillId="26" borderId="39" xfId="124" applyFont="1" applyFill="1" applyBorder="1" applyAlignment="1" applyProtection="1">
      <alignment horizontal="left"/>
    </xf>
    <xf numFmtId="0" fontId="23" fillId="0" borderId="38" xfId="124" applyFont="1" applyFill="1" applyBorder="1" applyProtection="1">
      <alignment vertical="center"/>
    </xf>
    <xf numFmtId="0" fontId="23" fillId="0" borderId="113" xfId="124" applyFont="1" applyFill="1" applyBorder="1" applyProtection="1">
      <alignment vertical="center"/>
    </xf>
    <xf numFmtId="0" fontId="23" fillId="0" borderId="116" xfId="124" applyFont="1" applyFill="1" applyBorder="1" applyProtection="1">
      <alignment vertical="center"/>
    </xf>
    <xf numFmtId="0" fontId="23" fillId="0" borderId="44" xfId="124" applyFont="1" applyFill="1" applyBorder="1" applyProtection="1">
      <alignment vertical="center"/>
    </xf>
    <xf numFmtId="0" fontId="23" fillId="0" borderId="39" xfId="124" applyFont="1" applyFill="1" applyBorder="1" applyProtection="1">
      <alignment vertical="center"/>
    </xf>
    <xf numFmtId="3" fontId="23" fillId="0" borderId="20" xfId="124" applyNumberFormat="1" applyFont="1" applyFill="1" applyBorder="1" applyProtection="1">
      <alignment vertical="center"/>
    </xf>
    <xf numFmtId="3" fontId="23" fillId="0" borderId="111" xfId="124" applyNumberFormat="1" applyFont="1" applyFill="1" applyBorder="1" applyProtection="1">
      <alignment vertical="center"/>
    </xf>
    <xf numFmtId="3" fontId="23" fillId="0" borderId="23" xfId="124" applyNumberFormat="1" applyFont="1" applyFill="1" applyBorder="1" applyProtection="1">
      <alignment vertical="center"/>
    </xf>
    <xf numFmtId="3" fontId="23" fillId="0" borderId="27" xfId="124" applyNumberFormat="1" applyFont="1" applyFill="1" applyBorder="1" applyProtection="1">
      <alignment vertical="center"/>
    </xf>
    <xf numFmtId="3" fontId="23" fillId="0" borderId="32" xfId="124" applyNumberFormat="1" applyFont="1" applyFill="1" applyBorder="1" applyAlignment="1" applyProtection="1">
      <alignment horizontal="center" vertical="center"/>
    </xf>
    <xf numFmtId="38" fontId="23" fillId="0" borderId="32" xfId="95" applyFont="1" applyFill="1" applyBorder="1" applyAlignment="1" applyProtection="1">
      <alignment vertical="center"/>
    </xf>
    <xf numFmtId="38" fontId="23" fillId="27" borderId="32" xfId="124" applyNumberFormat="1" applyFont="1" applyFill="1" applyBorder="1" applyAlignment="1" applyProtection="1">
      <alignment horizontal="right" vertical="center"/>
    </xf>
    <xf numFmtId="0" fontId="9" fillId="26" borderId="15" xfId="124" applyFont="1" applyFill="1" applyBorder="1" applyAlignment="1" applyProtection="1">
      <alignment vertical="center"/>
    </xf>
    <xf numFmtId="38" fontId="23" fillId="0" borderId="4" xfId="95" applyFont="1" applyBorder="1" applyAlignment="1">
      <alignment horizontal="right"/>
    </xf>
    <xf numFmtId="0" fontId="26" fillId="42" borderId="0" xfId="0" applyFont="1" applyFill="1" applyBorder="1"/>
    <xf numFmtId="0" fontId="23" fillId="0" borderId="59" xfId="124" applyFont="1" applyFill="1" applyBorder="1" applyAlignment="1" applyProtection="1">
      <alignment horizontal="center" vertical="center"/>
    </xf>
    <xf numFmtId="0" fontId="23" fillId="0" borderId="19" xfId="124" applyFont="1" applyFill="1" applyBorder="1" applyAlignment="1" applyProtection="1">
      <alignment horizontal="center" vertical="center"/>
    </xf>
    <xf numFmtId="178" fontId="23" fillId="0" borderId="113" xfId="80" applyNumberFormat="1" applyFont="1" applyBorder="1" applyAlignment="1" applyProtection="1">
      <alignment horizontal="right"/>
    </xf>
    <xf numFmtId="0" fontId="23" fillId="40" borderId="117" xfId="124" applyFont="1" applyFill="1" applyBorder="1" applyAlignment="1" applyProtection="1">
      <alignment horizontal="center" vertical="center"/>
    </xf>
    <xf numFmtId="0" fontId="23" fillId="0" borderId="118" xfId="124" applyFont="1" applyFill="1" applyBorder="1" applyAlignment="1" applyProtection="1">
      <alignment horizontal="center" vertical="center"/>
    </xf>
    <xf numFmtId="0" fontId="23" fillId="0" borderId="36" xfId="124" applyFont="1" applyFill="1" applyBorder="1" applyAlignment="1" applyProtection="1">
      <alignment horizontal="center" vertical="center"/>
    </xf>
    <xf numFmtId="0" fontId="23" fillId="0" borderId="120" xfId="124" applyFont="1" applyBorder="1" applyAlignment="1" applyProtection="1"/>
    <xf numFmtId="0" fontId="23" fillId="42" borderId="0" xfId="0" applyFont="1" applyFill="1" applyBorder="1"/>
    <xf numFmtId="38" fontId="23" fillId="0" borderId="69" xfId="95" applyFont="1" applyBorder="1" applyAlignment="1">
      <alignment horizontal="right"/>
    </xf>
    <xf numFmtId="38" fontId="23" fillId="0" borderId="121" xfId="95" applyFont="1" applyBorder="1" applyAlignment="1">
      <alignment horizontal="right"/>
    </xf>
    <xf numFmtId="38" fontId="23" fillId="0" borderId="43" xfId="95" applyFont="1" applyFill="1" applyBorder="1" applyAlignment="1">
      <alignment horizontal="right"/>
    </xf>
    <xf numFmtId="0" fontId="23" fillId="42" borderId="64" xfId="0" applyFont="1" applyFill="1" applyBorder="1"/>
    <xf numFmtId="38" fontId="23" fillId="0" borderId="64" xfId="95" applyFont="1" applyFill="1" applyBorder="1" applyAlignment="1">
      <alignment horizontal="right"/>
    </xf>
    <xf numFmtId="38" fontId="23" fillId="0" borderId="0" xfId="95" applyFont="1" applyFill="1" applyBorder="1" applyAlignment="1">
      <alignment horizontal="right"/>
    </xf>
    <xf numFmtId="38" fontId="23" fillId="0" borderId="122" xfId="95" applyFont="1" applyBorder="1" applyAlignment="1">
      <alignment horizontal="right"/>
    </xf>
    <xf numFmtId="0" fontId="69" fillId="0" borderId="0" xfId="121">
      <alignment vertical="center"/>
    </xf>
    <xf numFmtId="5" fontId="69" fillId="0" borderId="124" xfId="121" applyNumberFormat="1" applyBorder="1">
      <alignment vertical="center"/>
    </xf>
    <xf numFmtId="5" fontId="69" fillId="0" borderId="39" xfId="121" applyNumberFormat="1" applyBorder="1">
      <alignment vertical="center"/>
    </xf>
    <xf numFmtId="0" fontId="69" fillId="0" borderId="29" xfId="121" applyBorder="1">
      <alignment vertical="center"/>
    </xf>
    <xf numFmtId="5" fontId="69" fillId="0" borderId="41" xfId="121" applyNumberFormat="1" applyBorder="1">
      <alignment vertical="center"/>
    </xf>
    <xf numFmtId="5" fontId="69" fillId="0" borderId="44" xfId="121" applyNumberFormat="1" applyBorder="1">
      <alignment vertical="center"/>
    </xf>
    <xf numFmtId="0" fontId="69" fillId="0" borderId="25" xfId="121" applyBorder="1">
      <alignment vertical="center"/>
    </xf>
    <xf numFmtId="5" fontId="69" fillId="0" borderId="40" xfId="121" applyNumberFormat="1" applyBorder="1">
      <alignment vertical="center"/>
    </xf>
    <xf numFmtId="5" fontId="69" fillId="0" borderId="38" xfId="121" applyNumberFormat="1" applyBorder="1">
      <alignment vertical="center"/>
    </xf>
    <xf numFmtId="0" fontId="69" fillId="0" borderId="22" xfId="121" applyBorder="1">
      <alignment vertical="center"/>
    </xf>
    <xf numFmtId="5" fontId="69" fillId="0" borderId="125" xfId="121" applyNumberFormat="1" applyBorder="1">
      <alignment vertical="center"/>
    </xf>
    <xf numFmtId="5" fontId="69" fillId="0" borderId="49" xfId="121" applyNumberFormat="1" applyBorder="1">
      <alignment vertical="center"/>
    </xf>
    <xf numFmtId="0" fontId="69" fillId="0" borderId="126" xfId="121" applyBorder="1">
      <alignment vertical="center"/>
    </xf>
    <xf numFmtId="0" fontId="69" fillId="0" borderId="0" xfId="121" applyBorder="1">
      <alignment vertical="center"/>
    </xf>
    <xf numFmtId="0" fontId="64" fillId="0" borderId="0" xfId="121" applyFont="1" applyAlignment="1">
      <alignment horizontal="center" vertical="center"/>
    </xf>
    <xf numFmtId="0" fontId="69" fillId="17" borderId="15" xfId="121" applyFill="1" applyBorder="1">
      <alignment vertical="center"/>
    </xf>
    <xf numFmtId="0" fontId="17" fillId="0" borderId="0" xfId="121" applyFont="1">
      <alignment vertical="center"/>
    </xf>
    <xf numFmtId="0" fontId="70" fillId="17" borderId="15" xfId="121" applyFont="1" applyFill="1" applyBorder="1">
      <alignment vertical="center"/>
    </xf>
    <xf numFmtId="0" fontId="70" fillId="0" borderId="73" xfId="121" applyFont="1" applyBorder="1">
      <alignment vertical="center"/>
    </xf>
    <xf numFmtId="0" fontId="69" fillId="0" borderId="73" xfId="121" applyBorder="1">
      <alignment vertical="center"/>
    </xf>
    <xf numFmtId="0" fontId="69" fillId="31" borderId="122" xfId="121" applyFill="1" applyBorder="1" applyAlignment="1">
      <alignment horizontal="center" vertical="center"/>
    </xf>
    <xf numFmtId="0" fontId="69" fillId="31" borderId="123" xfId="121" applyFont="1" applyFill="1" applyBorder="1" applyAlignment="1">
      <alignment horizontal="center" vertical="center"/>
    </xf>
    <xf numFmtId="0" fontId="69" fillId="0" borderId="127" xfId="121" applyBorder="1">
      <alignment vertical="center"/>
    </xf>
    <xf numFmtId="5" fontId="69" fillId="0" borderId="128" xfId="121" applyNumberFormat="1" applyBorder="1">
      <alignment vertical="center"/>
    </xf>
    <xf numFmtId="0" fontId="69" fillId="0" borderId="105" xfId="121" applyBorder="1">
      <alignment vertical="center"/>
    </xf>
    <xf numFmtId="5" fontId="69" fillId="0" borderId="129" xfId="121" applyNumberFormat="1" applyBorder="1">
      <alignment vertical="center"/>
    </xf>
    <xf numFmtId="0" fontId="69" fillId="0" borderId="130" xfId="121" applyBorder="1">
      <alignment vertical="center"/>
    </xf>
    <xf numFmtId="5" fontId="69" fillId="0" borderId="131" xfId="121" applyNumberFormat="1" applyBorder="1">
      <alignment vertical="center"/>
    </xf>
    <xf numFmtId="0" fontId="69" fillId="0" borderId="132" xfId="121" applyBorder="1">
      <alignment vertical="center"/>
    </xf>
    <xf numFmtId="5" fontId="69" fillId="0" borderId="133" xfId="121" applyNumberFormat="1" applyBorder="1">
      <alignment vertical="center"/>
    </xf>
    <xf numFmtId="0" fontId="69" fillId="0" borderId="104" xfId="121" applyBorder="1">
      <alignment vertical="center"/>
    </xf>
    <xf numFmtId="0" fontId="69" fillId="0" borderId="81" xfId="121" applyBorder="1">
      <alignment vertical="center"/>
    </xf>
    <xf numFmtId="5" fontId="69" fillId="0" borderId="80" xfId="121" applyNumberFormat="1" applyBorder="1">
      <alignment vertical="center"/>
    </xf>
    <xf numFmtId="5" fontId="69" fillId="0" borderId="98" xfId="121" applyNumberFormat="1" applyBorder="1">
      <alignment vertical="center"/>
    </xf>
    <xf numFmtId="5" fontId="69" fillId="0" borderId="134" xfId="121" applyNumberFormat="1" applyBorder="1">
      <alignment vertical="center"/>
    </xf>
    <xf numFmtId="0" fontId="28" fillId="26" borderId="19" xfId="125" applyFont="1" applyFill="1" applyBorder="1" applyAlignment="1" applyProtection="1">
      <alignment vertical="center"/>
    </xf>
    <xf numFmtId="3" fontId="28" fillId="26" borderId="137" xfId="125" applyNumberFormat="1" applyFont="1" applyFill="1" applyBorder="1" applyAlignment="1" applyProtection="1">
      <alignment vertical="center"/>
    </xf>
    <xf numFmtId="178" fontId="28" fillId="26" borderId="138" xfId="80" applyNumberFormat="1" applyFont="1" applyFill="1" applyBorder="1" applyAlignment="1" applyProtection="1">
      <alignment vertical="center"/>
    </xf>
    <xf numFmtId="0" fontId="28" fillId="26" borderId="36" xfId="125" applyFont="1" applyFill="1" applyBorder="1" applyAlignment="1" applyProtection="1">
      <alignment vertical="center"/>
    </xf>
    <xf numFmtId="3" fontId="28" fillId="0" borderId="139" xfId="125" applyNumberFormat="1" applyFont="1" applyFill="1" applyBorder="1" applyAlignment="1" applyProtection="1">
      <alignment vertical="center"/>
    </xf>
    <xf numFmtId="3" fontId="28" fillId="26" borderId="137" xfId="123" applyNumberFormat="1" applyFont="1" applyFill="1" applyBorder="1" applyAlignment="1">
      <alignment vertical="center"/>
    </xf>
    <xf numFmtId="178" fontId="28" fillId="26" borderId="138" xfId="80" applyNumberFormat="1" applyFont="1" applyFill="1" applyBorder="1" applyAlignment="1">
      <alignment vertical="center"/>
    </xf>
    <xf numFmtId="0" fontId="28" fillId="26" borderId="23" xfId="125" applyFont="1" applyFill="1" applyBorder="1" applyProtection="1">
      <alignment vertical="center"/>
    </xf>
    <xf numFmtId="178" fontId="28" fillId="26" borderId="140" xfId="80" applyNumberFormat="1" applyFont="1" applyFill="1" applyBorder="1" applyAlignment="1" applyProtection="1">
      <alignment vertical="center"/>
    </xf>
    <xf numFmtId="0" fontId="28" fillId="26" borderId="54" xfId="125" applyFont="1" applyFill="1" applyBorder="1" applyAlignment="1" applyProtection="1">
      <alignment vertical="center"/>
    </xf>
    <xf numFmtId="0" fontId="28" fillId="26" borderId="52" xfId="125" applyFont="1" applyFill="1" applyBorder="1" applyAlignment="1" applyProtection="1">
      <alignment horizontal="left" vertical="center"/>
    </xf>
    <xf numFmtId="0" fontId="28" fillId="26" borderId="34" xfId="125" applyFont="1" applyFill="1" applyBorder="1" applyProtection="1">
      <alignment vertical="center"/>
    </xf>
    <xf numFmtId="3" fontId="28" fillId="0" borderId="141" xfId="125" applyNumberFormat="1" applyFont="1" applyFill="1" applyBorder="1" applyAlignment="1" applyProtection="1">
      <alignment vertical="center"/>
    </xf>
    <xf numFmtId="0" fontId="28" fillId="43" borderId="15" xfId="125" applyFont="1" applyFill="1" applyBorder="1" applyProtection="1">
      <alignment vertical="center"/>
    </xf>
    <xf numFmtId="0" fontId="28" fillId="39" borderId="15" xfId="125" applyFont="1" applyFill="1" applyBorder="1" applyProtection="1">
      <alignment vertical="center"/>
    </xf>
    <xf numFmtId="0" fontId="28" fillId="43" borderId="18" xfId="125" applyFont="1" applyFill="1" applyBorder="1" applyProtection="1">
      <alignment vertical="center"/>
    </xf>
    <xf numFmtId="0" fontId="28" fillId="43" borderId="3" xfId="125" applyFont="1" applyFill="1" applyBorder="1" applyAlignment="1" applyProtection="1">
      <alignment vertical="center"/>
    </xf>
    <xf numFmtId="178" fontId="28" fillId="43" borderId="3" xfId="80" applyNumberFormat="1" applyFont="1" applyFill="1" applyBorder="1" applyAlignment="1" applyProtection="1">
      <alignment vertical="center"/>
    </xf>
    <xf numFmtId="0" fontId="28" fillId="43" borderId="15" xfId="125" applyFont="1" applyFill="1" applyBorder="1" applyAlignment="1" applyProtection="1">
      <alignment vertical="center"/>
    </xf>
    <xf numFmtId="178" fontId="28" fillId="43" borderId="18" xfId="80" applyNumberFormat="1" applyFont="1" applyFill="1" applyBorder="1" applyAlignment="1" applyProtection="1">
      <alignment vertical="center"/>
    </xf>
    <xf numFmtId="0" fontId="28" fillId="39" borderId="135" xfId="125" applyFont="1" applyFill="1" applyBorder="1" applyAlignment="1" applyProtection="1">
      <alignment horizontal="left" vertical="center"/>
    </xf>
    <xf numFmtId="0" fontId="28" fillId="39" borderId="136" xfId="125" applyFont="1" applyFill="1" applyBorder="1" applyProtection="1">
      <alignment vertical="center"/>
    </xf>
    <xf numFmtId="0" fontId="28" fillId="39" borderId="3" xfId="125" applyFont="1" applyFill="1" applyBorder="1" applyProtection="1">
      <alignment vertical="center"/>
    </xf>
    <xf numFmtId="3" fontId="28" fillId="39" borderId="141" xfId="125" applyNumberFormat="1" applyFont="1" applyFill="1" applyBorder="1" applyAlignment="1" applyProtection="1">
      <alignment vertical="center"/>
    </xf>
    <xf numFmtId="178" fontId="28" fillId="39" borderId="17" xfId="80" applyNumberFormat="1" applyFont="1" applyFill="1" applyBorder="1" applyAlignment="1" applyProtection="1">
      <alignment vertical="center"/>
    </xf>
    <xf numFmtId="178" fontId="28" fillId="39" borderId="142" xfId="80" applyNumberFormat="1" applyFont="1" applyFill="1" applyBorder="1" applyAlignment="1" applyProtection="1">
      <alignment vertical="center"/>
    </xf>
    <xf numFmtId="0" fontId="28" fillId="39" borderId="48" xfId="125" applyFont="1" applyFill="1" applyBorder="1" applyAlignment="1" applyProtection="1">
      <alignment vertical="center"/>
    </xf>
    <xf numFmtId="0" fontId="28" fillId="39" borderId="49" xfId="125" applyFont="1" applyFill="1" applyBorder="1" applyAlignment="1" applyProtection="1">
      <alignment vertical="center"/>
    </xf>
    <xf numFmtId="3" fontId="28" fillId="39" borderId="47" xfId="125" applyNumberFormat="1" applyFont="1" applyFill="1" applyBorder="1" applyAlignment="1" applyProtection="1">
      <alignment vertical="center"/>
    </xf>
    <xf numFmtId="178" fontId="28" fillId="39" borderId="52" xfId="80" applyNumberFormat="1" applyFont="1" applyFill="1" applyBorder="1" applyAlignment="1" applyProtection="1">
      <alignment vertical="center"/>
    </xf>
    <xf numFmtId="3" fontId="28" fillId="0" borderId="137" xfId="125" applyNumberFormat="1" applyFont="1" applyFill="1" applyBorder="1" applyAlignment="1" applyProtection="1">
      <alignment vertical="center"/>
    </xf>
    <xf numFmtId="0" fontId="28" fillId="26" borderId="26" xfId="125" applyFont="1" applyFill="1" applyBorder="1" applyAlignment="1" applyProtection="1">
      <alignment vertical="center"/>
    </xf>
    <xf numFmtId="0" fontId="28" fillId="26" borderId="49" xfId="125" applyFont="1" applyFill="1" applyBorder="1" applyAlignment="1" applyProtection="1">
      <alignment horizontal="left" vertical="center"/>
    </xf>
    <xf numFmtId="3" fontId="28" fillId="0" borderId="3" xfId="125" applyNumberFormat="1" applyFont="1" applyFill="1" applyBorder="1" applyAlignment="1" applyProtection="1">
      <alignment vertical="center"/>
    </xf>
    <xf numFmtId="178" fontId="28" fillId="0" borderId="3" xfId="80" applyNumberFormat="1" applyFont="1" applyFill="1" applyBorder="1" applyAlignment="1" applyProtection="1">
      <alignment vertical="center"/>
    </xf>
    <xf numFmtId="0" fontId="28" fillId="42" borderId="3" xfId="125" applyFont="1" applyFill="1" applyBorder="1" applyAlignment="1" applyProtection="1">
      <alignment horizontal="right" vertical="center"/>
    </xf>
    <xf numFmtId="3" fontId="28" fillId="42" borderId="3" xfId="125" applyNumberFormat="1" applyFont="1" applyFill="1" applyBorder="1" applyAlignment="1" applyProtection="1">
      <alignment vertical="center"/>
    </xf>
    <xf numFmtId="0" fontId="28" fillId="26" borderId="143" xfId="125" applyFont="1" applyFill="1" applyBorder="1" applyAlignment="1" applyProtection="1">
      <alignment vertical="center"/>
    </xf>
    <xf numFmtId="3" fontId="28" fillId="0" borderId="144" xfId="125" applyNumberFormat="1" applyFont="1" applyFill="1" applyBorder="1" applyAlignment="1" applyProtection="1">
      <alignment vertical="center"/>
    </xf>
    <xf numFmtId="178" fontId="28" fillId="26" borderId="53" xfId="80" applyNumberFormat="1" applyFont="1" applyFill="1" applyBorder="1" applyAlignment="1" applyProtection="1">
      <alignment horizontal="right" vertical="center"/>
    </xf>
    <xf numFmtId="3" fontId="28" fillId="42" borderId="47" xfId="125" applyNumberFormat="1" applyFont="1" applyFill="1" applyBorder="1" applyAlignment="1" applyProtection="1">
      <alignment vertical="center"/>
    </xf>
    <xf numFmtId="0" fontId="28" fillId="26" borderId="54" xfId="125" applyFont="1" applyFill="1" applyBorder="1" applyAlignment="1" applyProtection="1">
      <alignment horizontal="left" vertical="center"/>
    </xf>
    <xf numFmtId="0" fontId="28" fillId="26" borderId="137" xfId="125" applyFont="1" applyFill="1" applyBorder="1" applyProtection="1">
      <alignment vertical="center"/>
    </xf>
    <xf numFmtId="0" fontId="28" fillId="0" borderId="48" xfId="125" applyFont="1" applyFill="1" applyBorder="1" applyProtection="1">
      <alignment vertical="center"/>
    </xf>
    <xf numFmtId="0" fontId="28" fillId="0" borderId="126" xfId="125" applyFont="1" applyFill="1" applyBorder="1" applyProtection="1">
      <alignment vertical="center"/>
    </xf>
    <xf numFmtId="0" fontId="28" fillId="0" borderId="31" xfId="125" applyFont="1" applyFill="1" applyBorder="1" applyProtection="1">
      <alignment vertical="center"/>
    </xf>
    <xf numFmtId="0" fontId="28" fillId="0" borderId="25" xfId="125" applyFont="1" applyFill="1" applyBorder="1" applyProtection="1">
      <alignment vertical="center"/>
    </xf>
    <xf numFmtId="0" fontId="51" fillId="43" borderId="87" xfId="0" applyFont="1" applyFill="1" applyBorder="1" applyAlignment="1">
      <alignment horizontal="center"/>
    </xf>
    <xf numFmtId="194" fontId="52" fillId="42" borderId="45" xfId="0" applyNumberFormat="1" applyFont="1" applyFill="1" applyBorder="1" applyAlignment="1">
      <alignment horizontal="right"/>
    </xf>
    <xf numFmtId="194" fontId="52" fillId="42" borderId="68" xfId="0" applyNumberFormat="1" applyFont="1" applyFill="1" applyBorder="1" applyAlignment="1">
      <alignment horizontal="right"/>
    </xf>
    <xf numFmtId="194" fontId="52" fillId="42" borderId="4" xfId="0" applyNumberFormat="1" applyFont="1" applyFill="1" applyBorder="1" applyAlignment="1">
      <alignment horizontal="right"/>
    </xf>
    <xf numFmtId="0" fontId="52" fillId="42" borderId="4" xfId="0" applyFont="1" applyFill="1" applyBorder="1" applyAlignment="1">
      <alignment horizontal="right"/>
    </xf>
    <xf numFmtId="9" fontId="52" fillId="42" borderId="4" xfId="0" applyNumberFormat="1" applyFont="1" applyFill="1" applyBorder="1" applyAlignment="1">
      <alignment horizontal="right"/>
    </xf>
    <xf numFmtId="38" fontId="52" fillId="42" borderId="121" xfId="95" applyFont="1" applyFill="1" applyBorder="1" applyAlignment="1">
      <alignment horizontal="right"/>
    </xf>
    <xf numFmtId="38" fontId="52" fillId="42" borderId="146" xfId="95" applyFont="1" applyFill="1" applyBorder="1" applyAlignment="1">
      <alignment horizontal="right"/>
    </xf>
    <xf numFmtId="0" fontId="23" fillId="38" borderId="59" xfId="0" applyFont="1" applyFill="1" applyBorder="1"/>
    <xf numFmtId="0" fontId="23" fillId="38" borderId="147" xfId="0" applyFont="1" applyFill="1" applyBorder="1"/>
    <xf numFmtId="0" fontId="23" fillId="38" borderId="15" xfId="0" applyFont="1" applyFill="1" applyBorder="1"/>
    <xf numFmtId="0" fontId="23" fillId="38" borderId="26" xfId="0" applyFont="1" applyFill="1" applyBorder="1"/>
    <xf numFmtId="0" fontId="23" fillId="38" borderId="58" xfId="0" applyFont="1" applyFill="1" applyBorder="1"/>
    <xf numFmtId="0" fontId="23" fillId="38" borderId="3" xfId="0" applyFont="1" applyFill="1" applyBorder="1"/>
    <xf numFmtId="0" fontId="23" fillId="38" borderId="4" xfId="0" applyFont="1" applyFill="1" applyBorder="1"/>
    <xf numFmtId="0" fontId="23" fillId="38" borderId="148" xfId="0" applyFont="1" applyFill="1" applyBorder="1"/>
    <xf numFmtId="0" fontId="23" fillId="38" borderId="89" xfId="0" applyFont="1" applyFill="1" applyBorder="1"/>
    <xf numFmtId="0" fontId="23" fillId="38" borderId="55" xfId="0" applyFont="1" applyFill="1" applyBorder="1"/>
    <xf numFmtId="0" fontId="23" fillId="38" borderId="0" xfId="0" applyFont="1" applyFill="1" applyBorder="1"/>
    <xf numFmtId="0" fontId="23" fillId="38" borderId="85" xfId="0" applyFont="1" applyFill="1" applyBorder="1"/>
    <xf numFmtId="0" fontId="23" fillId="38" borderId="149" xfId="0" applyFont="1" applyFill="1" applyBorder="1"/>
    <xf numFmtId="38" fontId="23" fillId="38" borderId="87" xfId="95" applyFont="1" applyFill="1" applyBorder="1" applyAlignment="1">
      <alignment horizontal="right"/>
    </xf>
    <xf numFmtId="38" fontId="23" fillId="38" borderId="88" xfId="95" applyFont="1" applyFill="1" applyBorder="1" applyAlignment="1">
      <alignment horizontal="right"/>
    </xf>
    <xf numFmtId="38" fontId="23" fillId="38" borderId="45" xfId="95" applyFont="1" applyFill="1" applyBorder="1" applyAlignment="1">
      <alignment horizontal="right"/>
    </xf>
    <xf numFmtId="38" fontId="23" fillId="38" borderId="4" xfId="95" applyFont="1" applyFill="1" applyBorder="1" applyAlignment="1">
      <alignment horizontal="right"/>
    </xf>
    <xf numFmtId="0" fontId="23" fillId="38" borderId="42" xfId="95" applyNumberFormat="1" applyFont="1" applyFill="1" applyBorder="1" applyAlignment="1">
      <alignment horizontal="right"/>
    </xf>
    <xf numFmtId="178" fontId="28" fillId="44" borderId="23" xfId="80" applyNumberFormat="1" applyFont="1" applyFill="1" applyBorder="1" applyAlignment="1" applyProtection="1">
      <alignment vertical="center"/>
    </xf>
    <xf numFmtId="178" fontId="28" fillId="44" borderId="34" xfId="80" applyNumberFormat="1" applyFont="1" applyFill="1" applyBorder="1" applyAlignment="1" applyProtection="1">
      <alignment vertical="center"/>
    </xf>
    <xf numFmtId="178" fontId="28" fillId="44" borderId="53" xfId="80" applyNumberFormat="1" applyFont="1" applyFill="1" applyBorder="1" applyAlignment="1" applyProtection="1">
      <alignment vertical="center"/>
    </xf>
    <xf numFmtId="178" fontId="28" fillId="44" borderId="54" xfId="80" applyNumberFormat="1" applyFont="1" applyFill="1" applyBorder="1" applyAlignment="1" applyProtection="1">
      <alignment vertical="center"/>
    </xf>
    <xf numFmtId="0" fontId="28" fillId="26" borderId="36" xfId="125" applyFont="1" applyFill="1" applyBorder="1" applyAlignment="1" applyProtection="1">
      <alignment horizontal="center" vertical="center"/>
    </xf>
    <xf numFmtId="0" fontId="28" fillId="26" borderId="26" xfId="125" applyFont="1" applyFill="1" applyBorder="1" applyAlignment="1" applyProtection="1">
      <alignment horizontal="center" vertical="center"/>
    </xf>
    <xf numFmtId="0" fontId="71" fillId="0" borderId="0" xfId="0" applyFont="1"/>
    <xf numFmtId="0" fontId="72" fillId="0" borderId="0" xfId="0" applyFont="1"/>
    <xf numFmtId="3" fontId="28" fillId="39" borderId="137" xfId="125" applyNumberFormat="1" applyFont="1" applyFill="1" applyBorder="1" applyAlignment="1" applyProtection="1">
      <alignment vertical="center"/>
    </xf>
    <xf numFmtId="178" fontId="28" fillId="39" borderId="138" xfId="80" applyNumberFormat="1" applyFont="1" applyFill="1" applyBorder="1" applyAlignment="1" applyProtection="1">
      <alignment vertical="center"/>
    </xf>
    <xf numFmtId="0" fontId="0" fillId="0" borderId="0" xfId="123" applyFont="1">
      <alignment vertical="center"/>
    </xf>
    <xf numFmtId="9" fontId="52" fillId="33" borderId="4" xfId="0" applyNumberFormat="1" applyFont="1" applyFill="1" applyBorder="1" applyAlignment="1">
      <alignment horizontal="right"/>
    </xf>
    <xf numFmtId="9" fontId="52" fillId="33" borderId="69" xfId="0" applyNumberFormat="1" applyFont="1" applyFill="1" applyBorder="1" applyAlignment="1">
      <alignment horizontal="right"/>
    </xf>
    <xf numFmtId="0" fontId="69" fillId="31" borderId="122" xfId="121" applyFill="1" applyBorder="1" applyAlignment="1">
      <alignment horizontal="center" vertical="center"/>
    </xf>
    <xf numFmtId="0" fontId="65" fillId="45" borderId="2" xfId="121" applyFont="1" applyFill="1" applyBorder="1" applyAlignment="1">
      <alignment vertical="center"/>
    </xf>
    <xf numFmtId="0" fontId="65" fillId="45" borderId="67" xfId="121" applyFont="1" applyFill="1" applyBorder="1" applyAlignment="1">
      <alignment vertical="center"/>
    </xf>
    <xf numFmtId="0" fontId="51" fillId="43" borderId="150" xfId="0" applyFont="1" applyFill="1" applyBorder="1" applyAlignment="1">
      <alignment horizontal="center"/>
    </xf>
    <xf numFmtId="194" fontId="52" fillId="42" borderId="26" xfId="0" applyNumberFormat="1" applyFont="1" applyFill="1" applyBorder="1" applyAlignment="1">
      <alignment horizontal="right"/>
    </xf>
    <xf numFmtId="194" fontId="52" fillId="42" borderId="15" xfId="0" applyNumberFormat="1" applyFont="1" applyFill="1" applyBorder="1" applyAlignment="1">
      <alignment horizontal="right"/>
    </xf>
    <xf numFmtId="0" fontId="52" fillId="42" borderId="15" xfId="0" applyFont="1" applyFill="1" applyBorder="1" applyAlignment="1">
      <alignment horizontal="right"/>
    </xf>
    <xf numFmtId="9" fontId="52" fillId="42" borderId="15" xfId="0" applyNumberFormat="1" applyFont="1" applyFill="1" applyBorder="1" applyAlignment="1">
      <alignment horizontal="right"/>
    </xf>
    <xf numFmtId="9" fontId="52" fillId="33" borderId="15" xfId="0" applyNumberFormat="1" applyFont="1" applyFill="1" applyBorder="1" applyAlignment="1">
      <alignment horizontal="right"/>
    </xf>
    <xf numFmtId="38" fontId="52" fillId="42" borderId="77" xfId="95" applyFont="1" applyFill="1" applyBorder="1" applyAlignment="1">
      <alignment horizontal="right"/>
    </xf>
    <xf numFmtId="0" fontId="23" fillId="0" borderId="151" xfId="0" applyFont="1" applyBorder="1" applyAlignment="1"/>
    <xf numFmtId="0" fontId="23" fillId="0" borderId="152" xfId="0" applyFont="1" applyBorder="1" applyAlignment="1"/>
    <xf numFmtId="0" fontId="23" fillId="43" borderId="153" xfId="0" applyFont="1" applyFill="1" applyBorder="1" applyAlignment="1">
      <alignment horizontal="center" vertical="center"/>
    </xf>
    <xf numFmtId="38" fontId="23" fillId="0" borderId="154" xfId="0" applyNumberFormat="1" applyFont="1" applyBorder="1" applyAlignment="1"/>
    <xf numFmtId="194" fontId="23" fillId="0" borderId="152" xfId="0" applyNumberFormat="1" applyFont="1" applyBorder="1" applyAlignment="1"/>
    <xf numFmtId="0" fontId="23" fillId="0" borderId="152" xfId="0" applyFont="1" applyBorder="1" applyAlignment="1">
      <alignment horizontal="right"/>
    </xf>
    <xf numFmtId="38" fontId="23" fillId="38" borderId="26" xfId="95" applyFont="1" applyFill="1" applyBorder="1" applyAlignment="1">
      <alignment horizontal="right"/>
    </xf>
    <xf numFmtId="38" fontId="23" fillId="0" borderId="15" xfId="95" applyFont="1" applyFill="1" applyBorder="1" applyAlignment="1">
      <alignment horizontal="right"/>
    </xf>
    <xf numFmtId="38" fontId="23" fillId="38" borderId="15" xfId="95" applyFont="1" applyFill="1" applyBorder="1" applyAlignment="1">
      <alignment horizontal="right"/>
    </xf>
    <xf numFmtId="0" fontId="23" fillId="38" borderId="135" xfId="95" applyNumberFormat="1" applyFont="1" applyFill="1" applyBorder="1" applyAlignment="1">
      <alignment horizontal="right"/>
    </xf>
    <xf numFmtId="38" fontId="23" fillId="38" borderId="150" xfId="95" applyFont="1" applyFill="1" applyBorder="1" applyAlignment="1">
      <alignment horizontal="right"/>
    </xf>
    <xf numFmtId="38" fontId="23" fillId="0" borderId="19" xfId="95" applyFont="1" applyFill="1" applyBorder="1" applyAlignment="1">
      <alignment horizontal="right"/>
    </xf>
    <xf numFmtId="38" fontId="23" fillId="0" borderId="15" xfId="95" applyFont="1" applyBorder="1" applyAlignment="1">
      <alignment horizontal="right"/>
    </xf>
    <xf numFmtId="38" fontId="23" fillId="0" borderId="77" xfId="95" applyFont="1" applyBorder="1" applyAlignment="1">
      <alignment horizontal="right"/>
    </xf>
    <xf numFmtId="38" fontId="23" fillId="38" borderId="153" xfId="0" applyNumberFormat="1" applyFont="1" applyFill="1" applyBorder="1"/>
    <xf numFmtId="0" fontId="23" fillId="0" borderId="0" xfId="0" applyFont="1"/>
    <xf numFmtId="0" fontId="23" fillId="38" borderId="151" xfId="0" applyFont="1" applyFill="1" applyBorder="1"/>
    <xf numFmtId="0" fontId="23" fillId="0" borderId="152" xfId="0" applyFont="1" applyBorder="1"/>
    <xf numFmtId="0" fontId="23" fillId="38" borderId="152" xfId="0" applyFont="1" applyFill="1" applyBorder="1"/>
    <xf numFmtId="0" fontId="23" fillId="38" borderId="155" xfId="0" applyFont="1" applyFill="1" applyBorder="1"/>
    <xf numFmtId="0" fontId="23" fillId="0" borderId="154" xfId="0" applyFont="1" applyBorder="1"/>
    <xf numFmtId="0" fontId="23" fillId="38" borderId="102" xfId="0" applyFont="1" applyFill="1" applyBorder="1"/>
    <xf numFmtId="0" fontId="23" fillId="0" borderId="151" xfId="0" applyFont="1" applyBorder="1"/>
    <xf numFmtId="0" fontId="23" fillId="33" borderId="152" xfId="0" applyFont="1" applyFill="1" applyBorder="1" applyAlignment="1">
      <alignment horizontal="right"/>
    </xf>
    <xf numFmtId="0" fontId="23" fillId="38" borderId="156" xfId="0" applyFont="1" applyFill="1" applyBorder="1"/>
    <xf numFmtId="0" fontId="23" fillId="0" borderId="153" xfId="0" applyFont="1" applyBorder="1"/>
    <xf numFmtId="0" fontId="73" fillId="0" borderId="152" xfId="0" applyFont="1" applyBorder="1"/>
    <xf numFmtId="38" fontId="70" fillId="17" borderId="15" xfId="121" applyNumberFormat="1" applyFont="1" applyFill="1" applyBorder="1">
      <alignment vertical="center"/>
    </xf>
    <xf numFmtId="3" fontId="23" fillId="0" borderId="23" xfId="124" applyNumberFormat="1" applyFont="1" applyFill="1" applyBorder="1" applyAlignment="1" applyProtection="1">
      <alignment horizontal="left" vertical="center"/>
    </xf>
    <xf numFmtId="0" fontId="28" fillId="26" borderId="39" xfId="125" applyFont="1" applyFill="1" applyBorder="1" applyAlignment="1" applyProtection="1">
      <alignment vertical="center"/>
    </xf>
    <xf numFmtId="0" fontId="23" fillId="0" borderId="15" xfId="124" applyFont="1" applyFill="1" applyBorder="1" applyAlignment="1" applyProtection="1">
      <alignment horizontal="right" vertical="center"/>
    </xf>
    <xf numFmtId="0" fontId="23" fillId="0" borderId="73" xfId="124" applyFont="1" applyFill="1" applyBorder="1" applyAlignment="1" applyProtection="1">
      <alignment vertical="center"/>
    </xf>
    <xf numFmtId="0" fontId="23" fillId="0" borderId="77" xfId="124" applyFont="1" applyFill="1" applyBorder="1" applyAlignment="1" applyProtection="1">
      <alignment horizontal="right" vertical="center"/>
    </xf>
    <xf numFmtId="0" fontId="23" fillId="0" borderId="74" xfId="124" applyFont="1" applyFill="1" applyBorder="1" applyAlignment="1" applyProtection="1">
      <alignment vertical="center"/>
    </xf>
    <xf numFmtId="0" fontId="23" fillId="0" borderId="76" xfId="124" applyFont="1" applyFill="1" applyBorder="1" applyAlignment="1" applyProtection="1"/>
    <xf numFmtId="0" fontId="23" fillId="0" borderId="57" xfId="124" applyFont="1" applyFill="1" applyBorder="1" applyAlignment="1" applyProtection="1"/>
    <xf numFmtId="0" fontId="23" fillId="0" borderId="15" xfId="124" applyFont="1" applyFill="1" applyBorder="1" applyAlignment="1" applyProtection="1"/>
    <xf numFmtId="0" fontId="23" fillId="0" borderId="73" xfId="124" applyFont="1" applyFill="1" applyBorder="1" applyAlignment="1" applyProtection="1"/>
    <xf numFmtId="0" fontId="23" fillId="0" borderId="74" xfId="124" applyFont="1" applyFill="1" applyBorder="1" applyAlignment="1" applyProtection="1"/>
    <xf numFmtId="0" fontId="30" fillId="0" borderId="77" xfId="124" applyFont="1" applyFill="1" applyBorder="1" applyAlignment="1" applyProtection="1"/>
    <xf numFmtId="0" fontId="23" fillId="0" borderId="42" xfId="124" applyFont="1" applyFill="1" applyBorder="1" applyAlignment="1" applyProtection="1">
      <alignment horizontal="right" vertical="center"/>
    </xf>
    <xf numFmtId="0" fontId="23" fillId="0" borderId="4" xfId="124" applyFont="1" applyFill="1" applyBorder="1" applyAlignment="1" applyProtection="1"/>
    <xf numFmtId="0" fontId="23" fillId="0" borderId="42" xfId="124" applyFont="1" applyFill="1" applyBorder="1" applyAlignment="1" applyProtection="1"/>
    <xf numFmtId="0" fontId="23" fillId="0" borderId="71" xfId="124" applyFont="1" applyFill="1" applyBorder="1" applyAlignment="1" applyProtection="1"/>
    <xf numFmtId="178" fontId="23" fillId="0" borderId="97" xfId="124" applyNumberFormat="1" applyFont="1" applyFill="1" applyBorder="1" applyAlignment="1" applyProtection="1"/>
    <xf numFmtId="178" fontId="23" fillId="0" borderId="98" xfId="124" applyNumberFormat="1" applyFont="1" applyFill="1" applyBorder="1" applyAlignment="1" applyProtection="1"/>
    <xf numFmtId="178" fontId="23" fillId="0" borderId="97" xfId="124" applyNumberFormat="1" applyFont="1" applyFill="1" applyBorder="1" applyAlignment="1" applyProtection="1">
      <alignment horizontal="right"/>
    </xf>
    <xf numFmtId="0" fontId="23" fillId="0" borderId="95" xfId="124" applyFont="1" applyFill="1" applyBorder="1" applyAlignment="1" applyProtection="1">
      <alignment vertical="center"/>
    </xf>
    <xf numFmtId="178" fontId="23" fillId="0" borderId="44" xfId="80" applyNumberFormat="1" applyFont="1" applyFill="1" applyBorder="1" applyAlignment="1" applyProtection="1">
      <alignment horizontal="right"/>
    </xf>
    <xf numFmtId="0" fontId="23" fillId="0" borderId="25" xfId="124" applyFont="1" applyFill="1" applyBorder="1" applyAlignment="1" applyProtection="1"/>
    <xf numFmtId="178" fontId="23" fillId="0" borderId="116" xfId="80" applyNumberFormat="1" applyFont="1" applyFill="1" applyBorder="1" applyAlignment="1" applyProtection="1">
      <alignment horizontal="right"/>
    </xf>
    <xf numFmtId="178" fontId="23" fillId="0" borderId="98" xfId="80" applyNumberFormat="1" applyFont="1" applyFill="1" applyBorder="1" applyAlignment="1" applyProtection="1">
      <alignment horizontal="right"/>
    </xf>
    <xf numFmtId="0" fontId="23" fillId="0" borderId="81" xfId="124" applyFont="1" applyFill="1" applyBorder="1" applyAlignment="1" applyProtection="1"/>
    <xf numFmtId="38" fontId="23" fillId="0" borderId="2" xfId="95" applyFont="1" applyBorder="1" applyAlignment="1">
      <alignment horizontal="right"/>
    </xf>
    <xf numFmtId="0" fontId="23" fillId="0" borderId="2" xfId="0" applyFont="1" applyBorder="1"/>
    <xf numFmtId="0" fontId="23" fillId="0" borderId="2" xfId="0" applyFont="1" applyFill="1" applyBorder="1" applyAlignment="1">
      <alignment horizontal="left" vertical="top" wrapText="1"/>
    </xf>
    <xf numFmtId="0" fontId="23" fillId="0" borderId="75" xfId="0" applyFont="1" applyFill="1" applyBorder="1" applyAlignment="1">
      <alignment horizontal="left" vertical="top" wrapText="1"/>
    </xf>
    <xf numFmtId="38" fontId="23" fillId="0" borderId="75" xfId="95" applyFont="1" applyFill="1" applyBorder="1" applyAlignment="1">
      <alignment horizontal="right"/>
    </xf>
    <xf numFmtId="0" fontId="23" fillId="0" borderId="75" xfId="0" applyFont="1" applyFill="1" applyBorder="1"/>
    <xf numFmtId="0" fontId="0" fillId="0" borderId="0" xfId="0" applyFill="1" applyBorder="1"/>
    <xf numFmtId="38" fontId="0" fillId="0" borderId="0" xfId="0" applyNumberFormat="1"/>
    <xf numFmtId="0" fontId="0" fillId="0" borderId="0" xfId="125" applyFont="1" applyFill="1" applyBorder="1" applyAlignment="1" applyProtection="1">
      <alignment vertical="center"/>
    </xf>
    <xf numFmtId="176" fontId="62" fillId="0" borderId="0" xfId="124" applyNumberFormat="1" applyFont="1" applyBorder="1" applyAlignment="1" applyProtection="1">
      <alignment horizontal="center" vertical="center"/>
    </xf>
    <xf numFmtId="176" fontId="23" fillId="0" borderId="0" xfId="124" applyNumberFormat="1" applyFont="1" applyAlignment="1" applyProtection="1">
      <alignment horizontal="center"/>
    </xf>
    <xf numFmtId="176" fontId="23" fillId="0" borderId="94" xfId="124" applyNumberFormat="1" applyFont="1" applyBorder="1" applyAlignment="1" applyProtection="1">
      <alignment horizontal="right"/>
    </xf>
    <xf numFmtId="176" fontId="23" fillId="0" borderId="80" xfId="124" applyNumberFormat="1" applyFont="1" applyBorder="1" applyAlignment="1" applyProtection="1">
      <alignment horizontal="right"/>
    </xf>
    <xf numFmtId="176" fontId="23" fillId="40" borderId="79" xfId="124" applyNumberFormat="1" applyFont="1" applyFill="1" applyBorder="1" applyAlignment="1" applyProtection="1">
      <alignment horizontal="right"/>
    </xf>
    <xf numFmtId="176" fontId="23" fillId="0" borderId="94" xfId="124" applyNumberFormat="1" applyFont="1" applyFill="1" applyBorder="1" applyAlignment="1" applyProtection="1">
      <alignment horizontal="right"/>
    </xf>
    <xf numFmtId="176" fontId="23" fillId="0" borderId="41" xfId="124" applyNumberFormat="1" applyFont="1" applyFill="1" applyBorder="1" applyAlignment="1" applyProtection="1">
      <alignment horizontal="right"/>
    </xf>
    <xf numFmtId="176" fontId="23" fillId="0" borderId="80" xfId="124" applyNumberFormat="1" applyFont="1" applyFill="1" applyBorder="1" applyAlignment="1" applyProtection="1">
      <alignment horizontal="right"/>
    </xf>
    <xf numFmtId="176" fontId="23" fillId="0" borderId="41" xfId="124" applyNumberFormat="1" applyFont="1" applyBorder="1" applyAlignment="1" applyProtection="1">
      <alignment horizontal="right"/>
    </xf>
    <xf numFmtId="176" fontId="23" fillId="0" borderId="43" xfId="124" applyNumberFormat="1" applyFont="1" applyFill="1" applyBorder="1" applyAlignment="1" applyProtection="1">
      <alignment horizontal="right"/>
    </xf>
    <xf numFmtId="176" fontId="26" fillId="41" borderId="110" xfId="124" applyNumberFormat="1" applyFont="1" applyFill="1" applyBorder="1" applyAlignment="1" applyProtection="1">
      <alignment horizontal="right"/>
    </xf>
    <xf numFmtId="176" fontId="26" fillId="39" borderId="87" xfId="124" applyNumberFormat="1" applyFont="1" applyFill="1" applyBorder="1" applyAlignment="1" applyProtection="1">
      <alignment horizontal="right"/>
    </xf>
    <xf numFmtId="176" fontId="23" fillId="0" borderId="87" xfId="124" applyNumberFormat="1" applyFont="1" applyFill="1" applyBorder="1" applyAlignment="1" applyProtection="1">
      <alignment horizontal="right"/>
    </xf>
    <xf numFmtId="176" fontId="23" fillId="0" borderId="79" xfId="124" applyNumberFormat="1" applyFont="1" applyBorder="1" applyAlignment="1" applyProtection="1">
      <alignment horizontal="right"/>
    </xf>
    <xf numFmtId="176" fontId="23" fillId="0" borderId="87" xfId="124" applyNumberFormat="1" applyFont="1" applyBorder="1" applyAlignment="1" applyProtection="1">
      <alignment horizontal="right"/>
    </xf>
    <xf numFmtId="176" fontId="26" fillId="39" borderId="110" xfId="124" applyNumberFormat="1" applyFont="1" applyFill="1" applyBorder="1" applyAlignment="1" applyProtection="1">
      <alignment horizontal="right"/>
    </xf>
    <xf numFmtId="0" fontId="23" fillId="33" borderId="66" xfId="124" applyFont="1" applyFill="1" applyBorder="1" applyAlignment="1" applyProtection="1">
      <alignment horizontal="center"/>
    </xf>
    <xf numFmtId="0" fontId="23" fillId="33" borderId="83" xfId="124" applyFont="1" applyFill="1" applyBorder="1" applyAlignment="1" applyProtection="1">
      <alignment horizontal="center"/>
    </xf>
    <xf numFmtId="0" fontId="23" fillId="33" borderId="84" xfId="124" applyFont="1" applyFill="1" applyBorder="1" applyAlignment="1" applyProtection="1">
      <alignment horizontal="center"/>
    </xf>
    <xf numFmtId="0" fontId="23" fillId="33" borderId="79" xfId="124" applyFont="1" applyFill="1" applyBorder="1" applyAlignment="1" applyProtection="1">
      <alignment horizontal="center" vertical="center"/>
    </xf>
    <xf numFmtId="0" fontId="26" fillId="36" borderId="79" xfId="124" applyFont="1" applyFill="1" applyBorder="1" applyAlignment="1" applyProtection="1">
      <alignment horizontal="right"/>
    </xf>
    <xf numFmtId="0" fontId="23" fillId="0" borderId="94" xfId="124" applyFont="1" applyBorder="1" applyAlignment="1" applyProtection="1">
      <alignment horizontal="right"/>
    </xf>
    <xf numFmtId="0" fontId="23" fillId="0" borderId="80" xfId="124" applyFont="1" applyBorder="1" applyAlignment="1" applyProtection="1">
      <alignment horizontal="right"/>
    </xf>
    <xf numFmtId="0" fontId="23" fillId="40" borderId="79" xfId="124" applyFont="1" applyFill="1" applyBorder="1" applyAlignment="1" applyProtection="1">
      <alignment horizontal="right"/>
    </xf>
    <xf numFmtId="0" fontId="23" fillId="0" borderId="94" xfId="124" applyFont="1" applyFill="1" applyBorder="1" applyAlignment="1" applyProtection="1">
      <alignment horizontal="right"/>
    </xf>
    <xf numFmtId="0" fontId="23" fillId="0" borderId="41" xfId="124" applyFont="1" applyFill="1" applyBorder="1" applyAlignment="1" applyProtection="1">
      <alignment horizontal="right"/>
    </xf>
    <xf numFmtId="0" fontId="23" fillId="0" borderId="119" xfId="124" applyFont="1" applyFill="1" applyBorder="1" applyAlignment="1" applyProtection="1">
      <alignment horizontal="right"/>
    </xf>
    <xf numFmtId="0" fontId="23" fillId="0" borderId="80" xfId="124" applyFont="1" applyFill="1" applyBorder="1" applyAlignment="1" applyProtection="1">
      <alignment horizontal="right"/>
    </xf>
    <xf numFmtId="0" fontId="23" fillId="0" borderId="0" xfId="124" applyFont="1" applyAlignment="1" applyProtection="1">
      <alignment horizontal="left" vertical="center"/>
    </xf>
    <xf numFmtId="0" fontId="23" fillId="0" borderId="5" xfId="124" applyFont="1" applyBorder="1" applyAlignment="1" applyProtection="1">
      <alignment horizontal="center" vertical="center"/>
    </xf>
    <xf numFmtId="0" fontId="23" fillId="0" borderId="5" xfId="124" applyFont="1" applyBorder="1" applyAlignment="1" applyProtection="1"/>
    <xf numFmtId="0" fontId="28" fillId="0" borderId="23" xfId="124" applyFont="1" applyFill="1" applyBorder="1" applyAlignment="1" applyProtection="1">
      <alignment horizontal="center" vertical="center"/>
    </xf>
    <xf numFmtId="0" fontId="23" fillId="0" borderId="5" xfId="124" applyFont="1" applyBorder="1" applyAlignment="1" applyProtection="1">
      <alignment horizontal="right" vertical="center"/>
    </xf>
    <xf numFmtId="0" fontId="23" fillId="0" borderId="5" xfId="124" applyFont="1" applyFill="1" applyBorder="1" applyAlignment="1" applyProtection="1">
      <alignment horizontal="right" vertical="center"/>
    </xf>
    <xf numFmtId="0" fontId="23" fillId="0" borderId="5" xfId="124" applyFont="1" applyBorder="1" applyAlignment="1" applyProtection="1">
      <alignment horizontal="right"/>
    </xf>
    <xf numFmtId="0" fontId="23" fillId="0" borderId="64" xfId="124" applyFont="1" applyBorder="1" applyAlignment="1" applyProtection="1">
      <alignment horizontal="center" vertical="center"/>
    </xf>
    <xf numFmtId="0" fontId="23" fillId="0" borderId="64" xfId="124" applyFont="1" applyBorder="1" applyAlignment="1" applyProtection="1">
      <alignment horizontal="right" vertical="center"/>
    </xf>
    <xf numFmtId="0" fontId="23" fillId="0" borderId="64" xfId="124" applyFont="1" applyFill="1" applyBorder="1" applyAlignment="1" applyProtection="1">
      <alignment horizontal="right" vertical="center"/>
    </xf>
    <xf numFmtId="0" fontId="23" fillId="0" borderId="64" xfId="124" applyFont="1" applyBorder="1" applyAlignment="1" applyProtection="1">
      <alignment horizontal="right"/>
    </xf>
    <xf numFmtId="0" fontId="28" fillId="42" borderId="0" xfId="125" applyFont="1" applyFill="1" applyBorder="1" applyProtection="1">
      <alignment vertical="center"/>
    </xf>
    <xf numFmtId="0" fontId="23" fillId="42" borderId="153" xfId="0" applyFont="1" applyFill="1" applyBorder="1" applyAlignment="1">
      <alignment horizontal="center" vertical="center"/>
    </xf>
    <xf numFmtId="0" fontId="23" fillId="42" borderId="151" xfId="0" applyFont="1" applyFill="1" applyBorder="1" applyAlignment="1"/>
    <xf numFmtId="194" fontId="23" fillId="42" borderId="152" xfId="0" applyNumberFormat="1" applyFont="1" applyFill="1" applyBorder="1" applyAlignment="1"/>
    <xf numFmtId="0" fontId="23" fillId="42" borderId="152" xfId="0" applyFont="1" applyFill="1" applyBorder="1" applyAlignment="1"/>
    <xf numFmtId="0" fontId="23" fillId="42" borderId="152" xfId="0" applyFont="1" applyFill="1" applyBorder="1" applyAlignment="1">
      <alignment horizontal="right"/>
    </xf>
    <xf numFmtId="38" fontId="23" fillId="42" borderId="154" xfId="0" applyNumberFormat="1" applyFont="1" applyFill="1" applyBorder="1" applyAlignment="1"/>
    <xf numFmtId="0" fontId="23" fillId="0" borderId="4" xfId="125" applyFont="1" applyBorder="1" applyProtection="1">
      <alignment vertical="center"/>
    </xf>
    <xf numFmtId="38" fontId="23" fillId="0" borderId="4" xfId="125" applyNumberFormat="1" applyFont="1" applyBorder="1" applyProtection="1">
      <alignment vertical="center"/>
    </xf>
    <xf numFmtId="190" fontId="23" fillId="42" borderId="4" xfId="124" applyNumberFormat="1" applyFont="1" applyFill="1" applyBorder="1" applyAlignment="1" applyProtection="1">
      <alignment horizontal="left"/>
    </xf>
    <xf numFmtId="190" fontId="23" fillId="42" borderId="18" xfId="124" applyNumberFormat="1" applyFont="1" applyFill="1" applyBorder="1" applyAlignment="1" applyProtection="1">
      <alignment horizontal="left"/>
    </xf>
    <xf numFmtId="0" fontId="0" fillId="0" borderId="152" xfId="0" applyBorder="1" applyAlignment="1"/>
    <xf numFmtId="0" fontId="0" fillId="0" borderId="154" xfId="0" applyBorder="1" applyAlignment="1"/>
    <xf numFmtId="0" fontId="0" fillId="0" borderId="165" xfId="0" applyBorder="1" applyAlignment="1"/>
    <xf numFmtId="190" fontId="23" fillId="42" borderId="143" xfId="124" applyNumberFormat="1" applyFont="1" applyFill="1" applyBorder="1" applyAlignment="1" applyProtection="1">
      <alignment horizontal="left"/>
    </xf>
    <xf numFmtId="190" fontId="23" fillId="42" borderId="45" xfId="124" applyNumberFormat="1" applyFont="1" applyFill="1" applyBorder="1" applyAlignment="1" applyProtection="1">
      <alignment horizontal="left"/>
    </xf>
    <xf numFmtId="0" fontId="0" fillId="0" borderId="153" xfId="0" applyBorder="1"/>
    <xf numFmtId="0" fontId="0" fillId="0" borderId="149" xfId="0" applyBorder="1"/>
    <xf numFmtId="0" fontId="0" fillId="0" borderId="87" xfId="0" applyBorder="1"/>
    <xf numFmtId="0" fontId="0" fillId="0" borderId="88" xfId="0" applyBorder="1"/>
    <xf numFmtId="190" fontId="23" fillId="42" borderId="68" xfId="124" applyNumberFormat="1" applyFont="1" applyFill="1" applyBorder="1" applyAlignment="1" applyProtection="1">
      <alignment horizontal="left"/>
    </xf>
    <xf numFmtId="190" fontId="23" fillId="42" borderId="69" xfId="124" applyNumberFormat="1" applyFont="1" applyFill="1" applyBorder="1" applyAlignment="1" applyProtection="1">
      <alignment horizontal="left"/>
    </xf>
    <xf numFmtId="190" fontId="23" fillId="42" borderId="161" xfId="124" applyNumberFormat="1" applyFont="1" applyFill="1" applyBorder="1" applyAlignment="1" applyProtection="1">
      <alignment horizontal="left"/>
    </xf>
    <xf numFmtId="190" fontId="23" fillId="42" borderId="121" xfId="124" applyNumberFormat="1" applyFont="1" applyFill="1" applyBorder="1" applyAlignment="1" applyProtection="1">
      <alignment horizontal="left"/>
    </xf>
    <xf numFmtId="190" fontId="23" fillId="42" borderId="146" xfId="124" applyNumberFormat="1" applyFont="1" applyFill="1" applyBorder="1" applyAlignment="1" applyProtection="1">
      <alignment horizontal="left"/>
    </xf>
    <xf numFmtId="198" fontId="23" fillId="0" borderId="154" xfId="0" applyNumberFormat="1" applyFont="1" applyBorder="1"/>
    <xf numFmtId="0" fontId="30" fillId="26" borderId="34" xfId="124" applyFont="1" applyFill="1" applyBorder="1" applyAlignment="1" applyProtection="1">
      <alignment horizontal="left"/>
    </xf>
    <xf numFmtId="0" fontId="28" fillId="26" borderId="48" xfId="125" applyFont="1" applyFill="1" applyBorder="1" applyAlignment="1" applyProtection="1">
      <alignment vertical="center"/>
    </xf>
    <xf numFmtId="0" fontId="28" fillId="26" borderId="49" xfId="125" applyFont="1" applyFill="1" applyBorder="1" applyAlignment="1" applyProtection="1">
      <alignment vertical="center"/>
    </xf>
    <xf numFmtId="0" fontId="28" fillId="26" borderId="135" xfId="125" applyFont="1" applyFill="1" applyBorder="1" applyAlignment="1" applyProtection="1">
      <alignment vertical="center"/>
    </xf>
    <xf numFmtId="0" fontId="28" fillId="26" borderId="136" xfId="125" applyFont="1" applyFill="1" applyBorder="1" applyAlignment="1" applyProtection="1">
      <alignment vertical="center"/>
    </xf>
    <xf numFmtId="0" fontId="28" fillId="26" borderId="15" xfId="125" applyFont="1" applyFill="1" applyBorder="1" applyAlignment="1" applyProtection="1">
      <alignment vertical="center"/>
    </xf>
    <xf numFmtId="0" fontId="28" fillId="26" borderId="18" xfId="125" applyFont="1" applyFill="1" applyBorder="1" applyAlignment="1" applyProtection="1">
      <alignment vertical="center"/>
    </xf>
    <xf numFmtId="0" fontId="28" fillId="26" borderId="15" xfId="125" applyFont="1" applyFill="1" applyBorder="1" applyAlignment="1" applyProtection="1">
      <alignment horizontal="left" vertical="center"/>
    </xf>
    <xf numFmtId="0" fontId="23" fillId="0" borderId="77" xfId="124" applyFont="1" applyFill="1" applyBorder="1" applyAlignment="1" applyProtection="1">
      <alignment horizontal="right"/>
    </xf>
    <xf numFmtId="178" fontId="28" fillId="44" borderId="115" xfId="80" applyNumberFormat="1" applyFont="1" applyFill="1" applyBorder="1" applyAlignment="1" applyProtection="1">
      <alignment vertical="center"/>
    </xf>
    <xf numFmtId="178" fontId="28" fillId="44" borderId="145" xfId="80" applyNumberFormat="1" applyFont="1" applyFill="1" applyBorder="1" applyAlignment="1" applyProtection="1">
      <alignment vertical="center"/>
    </xf>
    <xf numFmtId="178" fontId="28" fillId="44" borderId="142" xfId="80" applyNumberFormat="1" applyFont="1" applyFill="1" applyBorder="1" applyAlignment="1" applyProtection="1">
      <alignment vertical="center"/>
    </xf>
    <xf numFmtId="178" fontId="28" fillId="44" borderId="138" xfId="80" applyNumberFormat="1" applyFont="1" applyFill="1" applyBorder="1" applyAlignment="1" applyProtection="1">
      <alignment vertical="center"/>
    </xf>
    <xf numFmtId="178" fontId="28" fillId="44" borderId="52" xfId="80" applyNumberFormat="1" applyFont="1" applyFill="1" applyBorder="1" applyAlignment="1" applyProtection="1">
      <alignment vertical="center"/>
    </xf>
    <xf numFmtId="178" fontId="28" fillId="44" borderId="142" xfId="80" applyNumberFormat="1" applyFont="1" applyFill="1" applyBorder="1" applyAlignment="1" applyProtection="1">
      <alignment horizontal="right" vertical="center"/>
    </xf>
    <xf numFmtId="178" fontId="28" fillId="44" borderId="52" xfId="80" applyNumberFormat="1" applyFont="1" applyFill="1" applyBorder="1" applyAlignment="1" applyProtection="1">
      <alignment horizontal="right" vertical="center"/>
    </xf>
    <xf numFmtId="178" fontId="28" fillId="44" borderId="54" xfId="80" applyNumberFormat="1" applyFont="1" applyFill="1" applyBorder="1" applyAlignment="1" applyProtection="1">
      <alignment horizontal="right" vertical="center"/>
    </xf>
    <xf numFmtId="0" fontId="28" fillId="0" borderId="3" xfId="125" applyFont="1" applyFill="1" applyBorder="1" applyAlignment="1" applyProtection="1">
      <alignment horizontal="right" vertical="center"/>
    </xf>
    <xf numFmtId="3" fontId="28" fillId="39" borderId="51" xfId="125" applyNumberFormat="1" applyFont="1" applyFill="1" applyBorder="1" applyAlignment="1" applyProtection="1">
      <alignment vertical="center"/>
    </xf>
    <xf numFmtId="178" fontId="28" fillId="39" borderId="53" xfId="80" applyNumberFormat="1" applyFont="1" applyFill="1" applyBorder="1" applyAlignment="1" applyProtection="1">
      <alignment horizontal="right" vertical="center"/>
    </xf>
    <xf numFmtId="178" fontId="28" fillId="39" borderId="53" xfId="80" applyNumberFormat="1" applyFont="1" applyFill="1" applyBorder="1" applyAlignment="1" applyProtection="1">
      <alignment vertical="center"/>
    </xf>
    <xf numFmtId="0" fontId="28" fillId="39" borderId="0" xfId="125" applyFont="1" applyFill="1" applyBorder="1" applyAlignment="1" applyProtection="1">
      <alignment vertical="center"/>
    </xf>
    <xf numFmtId="0" fontId="28" fillId="39" borderId="0" xfId="125" applyFont="1" applyFill="1" applyBorder="1" applyProtection="1">
      <alignment vertical="center"/>
    </xf>
    <xf numFmtId="0" fontId="28" fillId="39" borderId="15" xfId="125" applyFont="1" applyFill="1" applyBorder="1" applyAlignment="1" applyProtection="1">
      <alignment vertical="center"/>
    </xf>
    <xf numFmtId="0" fontId="28" fillId="39" borderId="18" xfId="125" applyFont="1" applyFill="1" applyBorder="1" applyAlignment="1" applyProtection="1">
      <alignment vertical="center"/>
    </xf>
    <xf numFmtId="0" fontId="28" fillId="39" borderId="135" xfId="125" applyFont="1" applyFill="1" applyBorder="1" applyAlignment="1" applyProtection="1">
      <alignment vertical="center"/>
    </xf>
    <xf numFmtId="0" fontId="28" fillId="39" borderId="136" xfId="125" applyFont="1" applyFill="1" applyBorder="1" applyAlignment="1" applyProtection="1">
      <alignment vertical="center"/>
    </xf>
    <xf numFmtId="3" fontId="28" fillId="39" borderId="137" xfId="123" applyNumberFormat="1" applyFont="1" applyFill="1" applyBorder="1" applyAlignment="1">
      <alignment vertical="center"/>
    </xf>
    <xf numFmtId="178" fontId="28" fillId="39" borderId="138" xfId="80" applyNumberFormat="1" applyFont="1" applyFill="1" applyBorder="1" applyAlignment="1">
      <alignment vertical="center"/>
    </xf>
    <xf numFmtId="0" fontId="23" fillId="39" borderId="0" xfId="125" applyFont="1" applyFill="1" applyBorder="1" applyProtection="1">
      <alignment vertical="center"/>
    </xf>
    <xf numFmtId="178" fontId="28" fillId="39" borderId="140" xfId="80" applyNumberFormat="1" applyFont="1" applyFill="1" applyBorder="1" applyAlignment="1" applyProtection="1">
      <alignment vertical="center"/>
    </xf>
    <xf numFmtId="0" fontId="1" fillId="0" borderId="0" xfId="123" applyFont="1">
      <alignment vertical="center"/>
    </xf>
    <xf numFmtId="0" fontId="26" fillId="33" borderId="66" xfId="124" applyFont="1" applyFill="1" applyBorder="1" applyAlignment="1" applyProtection="1">
      <alignment horizontal="left" vertical="center"/>
    </xf>
    <xf numFmtId="0" fontId="26" fillId="33" borderId="56" xfId="124" applyFont="1" applyFill="1" applyBorder="1" applyAlignment="1" applyProtection="1">
      <alignment horizontal="left" vertical="center"/>
    </xf>
    <xf numFmtId="0" fontId="23" fillId="33" borderId="56" xfId="124" applyFont="1" applyFill="1" applyBorder="1" applyAlignment="1" applyProtection="1">
      <alignment horizontal="left"/>
    </xf>
    <xf numFmtId="0" fontId="23" fillId="33" borderId="57" xfId="124" applyFont="1" applyFill="1" applyBorder="1" applyAlignment="1" applyProtection="1">
      <alignment horizontal="left"/>
    </xf>
    <xf numFmtId="0" fontId="23" fillId="0" borderId="0" xfId="124" applyFont="1" applyAlignment="1" applyProtection="1">
      <alignment horizontal="left"/>
    </xf>
    <xf numFmtId="0" fontId="23" fillId="33" borderId="56" xfId="124" applyFont="1" applyFill="1" applyBorder="1" applyAlignment="1" applyProtection="1"/>
    <xf numFmtId="0" fontId="23" fillId="33" borderId="56" xfId="124" applyFont="1" applyFill="1" applyBorder="1" applyAlignment="1" applyProtection="1">
      <alignment horizontal="center"/>
    </xf>
    <xf numFmtId="0" fontId="23" fillId="33" borderId="57" xfId="124" applyFont="1" applyFill="1" applyBorder="1" applyAlignment="1" applyProtection="1"/>
    <xf numFmtId="0" fontId="23" fillId="0" borderId="59" xfId="124" applyFont="1" applyBorder="1" applyAlignment="1" applyProtection="1">
      <alignment horizontal="left" vertical="center"/>
    </xf>
    <xf numFmtId="0" fontId="23" fillId="0" borderId="0" xfId="124" applyFont="1" applyBorder="1" applyAlignment="1" applyProtection="1">
      <alignment horizontal="left" vertical="center"/>
    </xf>
    <xf numFmtId="0" fontId="23" fillId="0" borderId="0" xfId="124" applyFont="1" applyFill="1" applyBorder="1" applyAlignment="1" applyProtection="1">
      <alignment vertical="center"/>
    </xf>
    <xf numFmtId="0" fontId="23" fillId="0" borderId="0" xfId="124" applyFont="1" applyBorder="1" applyAlignment="1" applyProtection="1">
      <alignment horizontal="left"/>
    </xf>
    <xf numFmtId="0" fontId="23" fillId="0" borderId="0" xfId="124" applyFont="1" applyBorder="1" applyAlignment="1" applyProtection="1">
      <alignment vertical="center"/>
    </xf>
    <xf numFmtId="0" fontId="23" fillId="0" borderId="59" xfId="124" applyFont="1" applyBorder="1" applyAlignment="1" applyProtection="1">
      <alignment horizontal="center" vertical="center"/>
    </xf>
    <xf numFmtId="0" fontId="23" fillId="0" borderId="0" xfId="124" applyFont="1" applyBorder="1" applyAlignment="1" applyProtection="1">
      <alignment horizontal="center" vertical="center"/>
    </xf>
    <xf numFmtId="0" fontId="23" fillId="0" borderId="0" xfId="124" applyFont="1" applyBorder="1" applyAlignment="1" applyProtection="1">
      <alignment horizontal="center"/>
    </xf>
    <xf numFmtId="0" fontId="23" fillId="0" borderId="61" xfId="124" applyFont="1" applyBorder="1" applyAlignment="1" applyProtection="1">
      <alignment horizontal="center" vertical="center"/>
    </xf>
    <xf numFmtId="0" fontId="23" fillId="0" borderId="5" xfId="124" applyFont="1" applyFill="1" applyBorder="1" applyAlignment="1" applyProtection="1"/>
    <xf numFmtId="0" fontId="23" fillId="0" borderId="5" xfId="124" applyFont="1" applyBorder="1" applyAlignment="1" applyProtection="1">
      <alignment horizontal="center"/>
    </xf>
    <xf numFmtId="0" fontId="23" fillId="0" borderId="62" xfId="124" applyFont="1" applyBorder="1" applyAlignment="1" applyProtection="1"/>
    <xf numFmtId="0" fontId="26" fillId="33" borderId="63" xfId="124" applyFont="1" applyFill="1" applyBorder="1" applyAlignment="1" applyProtection="1">
      <alignment horizontal="left" vertical="center"/>
    </xf>
    <xf numFmtId="0" fontId="26" fillId="33" borderId="64" xfId="124" applyFont="1" applyFill="1" applyBorder="1" applyAlignment="1" applyProtection="1">
      <alignment horizontal="left" vertical="center"/>
    </xf>
    <xf numFmtId="0" fontId="23" fillId="33" borderId="64" xfId="124" applyFont="1" applyFill="1" applyBorder="1" applyAlignment="1" applyProtection="1"/>
    <xf numFmtId="0" fontId="23" fillId="33" borderId="64" xfId="124" applyFont="1" applyFill="1" applyBorder="1" applyAlignment="1" applyProtection="1">
      <alignment horizontal="center"/>
    </xf>
    <xf numFmtId="0" fontId="23" fillId="33" borderId="65" xfId="124" applyFont="1" applyFill="1" applyBorder="1" applyAlignment="1" applyProtection="1"/>
    <xf numFmtId="0" fontId="23" fillId="0" borderId="63" xfId="124" applyFont="1" applyBorder="1" applyAlignment="1" applyProtection="1">
      <alignment horizontal="left" vertical="center"/>
    </xf>
    <xf numFmtId="0" fontId="23" fillId="0" borderId="64" xfId="124" applyFont="1" applyBorder="1" applyAlignment="1" applyProtection="1">
      <alignment horizontal="left" vertical="center"/>
    </xf>
    <xf numFmtId="0" fontId="23" fillId="0" borderId="64" xfId="124" applyFont="1" applyFill="1" applyBorder="1" applyAlignment="1" applyProtection="1">
      <alignment vertical="center"/>
    </xf>
    <xf numFmtId="0" fontId="23" fillId="0" borderId="64" xfId="124" applyFont="1" applyBorder="1" applyAlignment="1" applyProtection="1">
      <alignment horizontal="left"/>
    </xf>
    <xf numFmtId="0" fontId="23" fillId="0" borderId="64" xfId="124" applyFont="1" applyBorder="1" applyAlignment="1" applyProtection="1">
      <alignment vertical="center"/>
    </xf>
    <xf numFmtId="0" fontId="23" fillId="0" borderId="95" xfId="124" applyFont="1" applyBorder="1" applyAlignment="1" applyProtection="1">
      <alignment horizontal="right"/>
    </xf>
    <xf numFmtId="9" fontId="23" fillId="0" borderId="95" xfId="124" applyNumberFormat="1" applyFont="1" applyBorder="1" applyAlignment="1" applyProtection="1">
      <alignment horizontal="left"/>
      <protection locked="0"/>
    </xf>
    <xf numFmtId="0" fontId="23" fillId="0" borderId="81" xfId="124" applyFont="1" applyBorder="1" applyAlignment="1" applyProtection="1">
      <alignment horizontal="right"/>
    </xf>
    <xf numFmtId="9" fontId="23" fillId="0" borderId="81" xfId="124" applyNumberFormat="1" applyFont="1" applyBorder="1" applyAlignment="1" applyProtection="1">
      <alignment horizontal="left"/>
      <protection locked="0"/>
    </xf>
    <xf numFmtId="0" fontId="23" fillId="0" borderId="34" xfId="124" applyFont="1" applyBorder="1" applyAlignment="1" applyProtection="1">
      <alignment horizontal="center" vertical="center"/>
    </xf>
    <xf numFmtId="0" fontId="23" fillId="0" borderId="32" xfId="124" applyFont="1" applyBorder="1" applyAlignment="1" applyProtection="1">
      <alignment horizontal="center" vertical="center"/>
    </xf>
    <xf numFmtId="0" fontId="23" fillId="0" borderId="32" xfId="124" applyFont="1" applyBorder="1" applyAlignment="1" applyProtection="1">
      <alignment horizontal="center"/>
    </xf>
    <xf numFmtId="0" fontId="23" fillId="0" borderId="167" xfId="124" applyFont="1" applyBorder="1" applyAlignment="1" applyProtection="1"/>
    <xf numFmtId="0" fontId="23" fillId="0" borderId="111" xfId="124" applyFont="1" applyBorder="1" applyAlignment="1" applyProtection="1">
      <alignment horizontal="center" vertical="center"/>
    </xf>
    <xf numFmtId="0" fontId="23" fillId="0" borderId="168" xfId="124" applyFont="1" applyBorder="1" applyAlignment="1" applyProtection="1"/>
    <xf numFmtId="0" fontId="23" fillId="0" borderId="20" xfId="124" applyFont="1" applyBorder="1" applyAlignment="1" applyProtection="1">
      <alignment horizontal="center" vertical="center"/>
    </xf>
    <xf numFmtId="0" fontId="23" fillId="0" borderId="22" xfId="124" applyFont="1" applyBorder="1" applyAlignment="1" applyProtection="1">
      <alignment horizontal="center" vertical="center"/>
    </xf>
    <xf numFmtId="0" fontId="23" fillId="0" borderId="22" xfId="124" applyFont="1" applyFill="1" applyBorder="1" applyAlignment="1" applyProtection="1"/>
    <xf numFmtId="0" fontId="23" fillId="0" borderId="22" xfId="124" applyFont="1" applyBorder="1" applyAlignment="1" applyProtection="1">
      <alignment horizontal="center"/>
    </xf>
    <xf numFmtId="0" fontId="23" fillId="0" borderId="22" xfId="124" applyFont="1" applyBorder="1" applyAlignment="1" applyProtection="1"/>
    <xf numFmtId="0" fontId="23" fillId="0" borderId="21" xfId="124" applyFont="1" applyBorder="1" applyAlignment="1" applyProtection="1"/>
    <xf numFmtId="0" fontId="26" fillId="46" borderId="0" xfId="124" applyFont="1" applyFill="1" applyAlignment="1" applyProtection="1">
      <alignment horizontal="left" vertical="center"/>
    </xf>
    <xf numFmtId="0" fontId="23" fillId="46" borderId="0" xfId="124" applyFont="1" applyFill="1" applyAlignment="1" applyProtection="1"/>
    <xf numFmtId="0" fontId="23" fillId="46" borderId="0" xfId="124" applyFont="1" applyFill="1" applyAlignment="1" applyProtection="1">
      <alignment horizontal="center"/>
    </xf>
    <xf numFmtId="0" fontId="23" fillId="46" borderId="85" xfId="124" applyFont="1" applyFill="1" applyBorder="1" applyAlignment="1" applyProtection="1">
      <alignment horizontal="left" vertical="center"/>
    </xf>
    <xf numFmtId="0" fontId="23" fillId="46" borderId="2" xfId="124" applyFont="1" applyFill="1" applyBorder="1" applyAlignment="1" applyProtection="1"/>
    <xf numFmtId="0" fontId="23" fillId="46" borderId="2" xfId="124" applyFont="1" applyFill="1" applyBorder="1" applyAlignment="1" applyProtection="1">
      <alignment horizontal="right" vertical="center"/>
    </xf>
    <xf numFmtId="190" fontId="23" fillId="46" borderId="67" xfId="124" applyNumberFormat="1" applyFont="1" applyFill="1" applyBorder="1" applyAlignment="1" applyProtection="1">
      <alignment horizontal="center"/>
    </xf>
    <xf numFmtId="0" fontId="23" fillId="46" borderId="85" xfId="124" applyFont="1" applyFill="1" applyBorder="1" applyAlignment="1" applyProtection="1">
      <alignment vertical="center"/>
    </xf>
    <xf numFmtId="190" fontId="23" fillId="46" borderId="67" xfId="124" applyNumberFormat="1" applyFont="1" applyFill="1" applyBorder="1" applyAlignment="1" applyProtection="1">
      <alignment horizontal="center" vertical="center"/>
    </xf>
    <xf numFmtId="0" fontId="23" fillId="46" borderId="86" xfId="124" applyFont="1" applyFill="1" applyBorder="1" applyAlignment="1" applyProtection="1">
      <alignment horizontal="center" vertical="center"/>
    </xf>
    <xf numFmtId="0" fontId="23" fillId="46" borderId="87" xfId="124" applyFont="1" applyFill="1" applyBorder="1" applyAlignment="1" applyProtection="1">
      <alignment horizontal="center" vertical="center"/>
    </xf>
    <xf numFmtId="0" fontId="23" fillId="46" borderId="88" xfId="124" applyFont="1" applyFill="1" applyBorder="1" applyAlignment="1" applyProtection="1">
      <alignment horizontal="center" vertical="center"/>
    </xf>
    <xf numFmtId="20" fontId="23" fillId="46" borderId="89" xfId="124" applyNumberFormat="1" applyFont="1" applyFill="1" applyBorder="1" applyAlignment="1" applyProtection="1">
      <alignment horizontal="center" vertical="center"/>
    </xf>
    <xf numFmtId="0" fontId="23" fillId="46" borderId="45" xfId="124" applyFont="1" applyFill="1" applyBorder="1" applyAlignment="1" applyProtection="1">
      <alignment horizontal="right" vertical="center"/>
    </xf>
    <xf numFmtId="0" fontId="23" fillId="46" borderId="68" xfId="124" applyFont="1" applyFill="1" applyBorder="1" applyAlignment="1" applyProtection="1">
      <alignment horizontal="right" vertical="center"/>
    </xf>
    <xf numFmtId="0" fontId="23" fillId="46" borderId="90" xfId="124" applyFont="1" applyFill="1" applyBorder="1" applyAlignment="1" applyProtection="1">
      <alignment horizontal="center" vertical="center"/>
    </xf>
    <xf numFmtId="0" fontId="23" fillId="46" borderId="4" xfId="124" applyFont="1" applyFill="1" applyBorder="1" applyAlignment="1" applyProtection="1">
      <alignment horizontal="right" vertical="center"/>
    </xf>
    <xf numFmtId="0" fontId="23" fillId="46" borderId="91" xfId="124" applyFont="1" applyFill="1" applyBorder="1" applyAlignment="1" applyProtection="1">
      <alignment horizontal="center" vertical="center"/>
    </xf>
    <xf numFmtId="0" fontId="23" fillId="46" borderId="42" xfId="124" applyFont="1" applyFill="1" applyBorder="1" applyAlignment="1" applyProtection="1">
      <alignment horizontal="right" vertical="center"/>
    </xf>
    <xf numFmtId="0" fontId="23" fillId="46" borderId="92" xfId="124" applyFont="1" applyFill="1" applyBorder="1" applyAlignment="1" applyProtection="1">
      <alignment horizontal="center" vertical="center"/>
    </xf>
    <xf numFmtId="0" fontId="23" fillId="46" borderId="71" xfId="124" applyFont="1" applyFill="1" applyBorder="1" applyAlignment="1" applyProtection="1">
      <alignment horizontal="right" vertical="center"/>
    </xf>
    <xf numFmtId="0" fontId="23" fillId="46" borderId="72" xfId="124" applyFont="1" applyFill="1" applyBorder="1" applyAlignment="1" applyProtection="1">
      <alignment horizontal="right" vertical="center"/>
    </xf>
    <xf numFmtId="0" fontId="23" fillId="46" borderId="0" xfId="124" applyFont="1" applyFill="1" applyProtection="1">
      <alignment vertical="center"/>
    </xf>
    <xf numFmtId="0" fontId="1" fillId="46" borderId="0" xfId="123" applyFont="1" applyFill="1">
      <alignment vertical="center"/>
    </xf>
    <xf numFmtId="0" fontId="23" fillId="46" borderId="4" xfId="124" applyFont="1" applyFill="1" applyBorder="1" applyAlignment="1" applyProtection="1">
      <alignment horizontal="center" vertical="center"/>
    </xf>
    <xf numFmtId="0" fontId="23" fillId="46" borderId="4" xfId="124" applyFont="1" applyFill="1" applyBorder="1" applyProtection="1">
      <alignment vertical="center"/>
    </xf>
    <xf numFmtId="14" fontId="1" fillId="0" borderId="0" xfId="123" applyNumberFormat="1" applyFont="1" applyAlignment="1">
      <alignment horizontal="center" vertical="center"/>
    </xf>
    <xf numFmtId="0" fontId="1" fillId="0" borderId="0" xfId="123" applyFont="1" applyAlignment="1">
      <alignment horizontal="center" vertical="center"/>
    </xf>
    <xf numFmtId="0" fontId="0" fillId="0" borderId="0" xfId="123" applyFont="1" applyAlignment="1">
      <alignment horizontal="center" vertical="center"/>
    </xf>
    <xf numFmtId="0" fontId="68" fillId="0" borderId="0" xfId="123" applyFont="1" applyAlignment="1">
      <alignment horizontal="center" vertical="center"/>
    </xf>
    <xf numFmtId="0" fontId="23" fillId="0" borderId="58" xfId="124" applyFont="1" applyBorder="1" applyAlignment="1" applyProtection="1">
      <alignment horizontal="left" vertical="top" wrapText="1"/>
    </xf>
    <xf numFmtId="0" fontId="0" fillId="0" borderId="55" xfId="0" applyBorder="1" applyAlignment="1">
      <alignment horizontal="left" vertical="top"/>
    </xf>
    <xf numFmtId="0" fontId="0" fillId="0" borderId="166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0" xfId="0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23" fillId="0" borderId="58" xfId="124" applyFont="1" applyBorder="1" applyAlignment="1" applyProtection="1">
      <alignment horizontal="left" vertical="top"/>
    </xf>
    <xf numFmtId="0" fontId="63" fillId="30" borderId="85" xfId="124" applyFont="1" applyFill="1" applyBorder="1" applyAlignment="1" applyProtection="1">
      <alignment horizontal="center" vertical="center"/>
    </xf>
    <xf numFmtId="0" fontId="63" fillId="30" borderId="2" xfId="124" applyFont="1" applyFill="1" applyBorder="1" applyAlignment="1" applyProtection="1">
      <alignment horizontal="center" vertical="center"/>
    </xf>
    <xf numFmtId="0" fontId="63" fillId="30" borderId="67" xfId="124" applyFont="1" applyFill="1" applyBorder="1" applyAlignment="1" applyProtection="1">
      <alignment horizontal="center" vertical="center"/>
    </xf>
    <xf numFmtId="0" fontId="62" fillId="0" borderId="58" xfId="124" applyFont="1" applyBorder="1" applyAlignment="1" applyProtection="1">
      <alignment horizontal="left" vertical="center"/>
    </xf>
    <xf numFmtId="0" fontId="62" fillId="0" borderId="55" xfId="0" applyFont="1" applyBorder="1" applyAlignment="1"/>
    <xf numFmtId="0" fontId="62" fillId="0" borderId="166" xfId="0" applyFont="1" applyBorder="1" applyAlignment="1"/>
    <xf numFmtId="0" fontId="62" fillId="0" borderId="59" xfId="0" applyFont="1" applyBorder="1" applyAlignment="1"/>
    <xf numFmtId="0" fontId="62" fillId="0" borderId="0" xfId="0" applyFont="1" applyAlignment="1"/>
    <xf numFmtId="0" fontId="62" fillId="0" borderId="60" xfId="0" applyFont="1" applyBorder="1" applyAlignment="1"/>
    <xf numFmtId="0" fontId="62" fillId="0" borderId="61" xfId="0" applyFont="1" applyBorder="1" applyAlignment="1"/>
    <xf numFmtId="0" fontId="62" fillId="0" borderId="5" xfId="0" applyFont="1" applyBorder="1" applyAlignment="1"/>
    <xf numFmtId="0" fontId="62" fillId="0" borderId="62" xfId="0" applyFont="1" applyBorder="1" applyAlignment="1"/>
    <xf numFmtId="0" fontId="0" fillId="0" borderId="55" xfId="0" applyBorder="1" applyAlignment="1">
      <alignment vertical="top"/>
    </xf>
    <xf numFmtId="0" fontId="0" fillId="0" borderId="166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0" xfId="0" applyAlignment="1">
      <alignment vertical="top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2" xfId="0" applyBorder="1" applyAlignment="1">
      <alignment vertical="top"/>
    </xf>
    <xf numFmtId="0" fontId="23" fillId="33" borderId="64" xfId="124" applyFont="1" applyFill="1" applyBorder="1" applyAlignment="1" applyProtection="1">
      <alignment horizontal="center" vertical="center"/>
    </xf>
    <xf numFmtId="0" fontId="23" fillId="33" borderId="65" xfId="124" applyFont="1" applyFill="1" applyBorder="1" applyAlignment="1" applyProtection="1">
      <alignment horizontal="center" vertical="center"/>
    </xf>
    <xf numFmtId="0" fontId="23" fillId="0" borderId="15" xfId="124" applyFont="1" applyFill="1" applyBorder="1" applyAlignment="1" applyProtection="1">
      <alignment horizontal="center" vertical="center"/>
    </xf>
    <xf numFmtId="0" fontId="23" fillId="0" borderId="73" xfId="124" applyFont="1" applyFill="1" applyBorder="1" applyAlignment="1" applyProtection="1">
      <alignment horizontal="center" vertical="center"/>
    </xf>
    <xf numFmtId="0" fontId="23" fillId="0" borderId="76" xfId="124" applyFont="1" applyFill="1" applyBorder="1" applyAlignment="1" applyProtection="1">
      <alignment horizontal="center" vertical="center"/>
    </xf>
    <xf numFmtId="0" fontId="23" fillId="0" borderId="57" xfId="124" applyFont="1" applyFill="1" applyBorder="1" applyAlignment="1" applyProtection="1">
      <alignment horizontal="center" vertical="center"/>
    </xf>
    <xf numFmtId="0" fontId="29" fillId="30" borderId="63" xfId="0" applyFont="1" applyFill="1" applyBorder="1" applyAlignment="1">
      <alignment horizontal="center"/>
    </xf>
    <xf numFmtId="0" fontId="29" fillId="30" borderId="64" xfId="0" applyFont="1" applyFill="1" applyBorder="1" applyAlignment="1">
      <alignment horizontal="center"/>
    </xf>
    <xf numFmtId="0" fontId="29" fillId="30" borderId="65" xfId="0" applyFont="1" applyFill="1" applyBorder="1" applyAlignment="1">
      <alignment horizontal="center"/>
    </xf>
    <xf numFmtId="0" fontId="29" fillId="30" borderId="61" xfId="0" applyFont="1" applyFill="1" applyBorder="1" applyAlignment="1">
      <alignment horizontal="center"/>
    </xf>
    <xf numFmtId="0" fontId="29" fillId="30" borderId="5" xfId="0" applyFont="1" applyFill="1" applyBorder="1" applyAlignment="1">
      <alignment horizontal="center"/>
    </xf>
    <xf numFmtId="0" fontId="29" fillId="30" borderId="62" xfId="0" applyFont="1" applyFill="1" applyBorder="1" applyAlignment="1">
      <alignment horizontal="center"/>
    </xf>
    <xf numFmtId="0" fontId="23" fillId="26" borderId="141" xfId="124" applyFont="1" applyFill="1" applyBorder="1" applyAlignment="1" applyProtection="1">
      <alignment horizontal="center"/>
    </xf>
    <xf numFmtId="0" fontId="23" fillId="26" borderId="17" xfId="124" applyFont="1" applyFill="1" applyBorder="1" applyAlignment="1" applyProtection="1">
      <alignment horizontal="center"/>
    </xf>
    <xf numFmtId="0" fontId="23" fillId="26" borderId="157" xfId="124" applyFont="1" applyFill="1" applyBorder="1" applyAlignment="1" applyProtection="1">
      <alignment horizontal="center"/>
    </xf>
    <xf numFmtId="0" fontId="23" fillId="26" borderId="3" xfId="124" applyNumberFormat="1" applyFont="1" applyFill="1" applyBorder="1" applyAlignment="1" applyProtection="1">
      <alignment horizontal="right"/>
    </xf>
    <xf numFmtId="3" fontId="23" fillId="0" borderId="23" xfId="124" applyNumberFormat="1" applyFont="1" applyFill="1" applyBorder="1" applyAlignment="1" applyProtection="1">
      <alignment horizontal="center" vertical="center"/>
    </xf>
    <xf numFmtId="3" fontId="23" fillId="0" borderId="25" xfId="124" applyNumberFormat="1" applyFont="1" applyFill="1" applyBorder="1" applyAlignment="1" applyProtection="1">
      <alignment horizontal="center" vertical="center"/>
    </xf>
    <xf numFmtId="3" fontId="23" fillId="26" borderId="3" xfId="124" applyNumberFormat="1" applyFont="1" applyFill="1" applyBorder="1" applyAlignment="1" applyProtection="1">
      <alignment horizontal="center" vertical="center"/>
    </xf>
    <xf numFmtId="177" fontId="23" fillId="26" borderId="3" xfId="124" applyNumberFormat="1" applyFont="1" applyFill="1" applyBorder="1" applyAlignment="1" applyProtection="1">
      <alignment horizontal="right" vertical="center"/>
    </xf>
    <xf numFmtId="3" fontId="23" fillId="26" borderId="18" xfId="124" applyNumberFormat="1" applyFont="1" applyFill="1" applyBorder="1" applyAlignment="1" applyProtection="1">
      <alignment horizontal="center" vertical="center"/>
    </xf>
    <xf numFmtId="176" fontId="23" fillId="26" borderId="3" xfId="124" applyNumberFormat="1" applyFont="1" applyFill="1" applyBorder="1" applyAlignment="1" applyProtection="1">
      <alignment horizontal="right" vertical="center"/>
    </xf>
    <xf numFmtId="3" fontId="23" fillId="0" borderId="140" xfId="124" applyNumberFormat="1" applyFont="1" applyFill="1" applyBorder="1" applyAlignment="1" applyProtection="1">
      <alignment horizontal="center" vertical="center"/>
    </xf>
    <xf numFmtId="3" fontId="23" fillId="0" borderId="126" xfId="124" applyNumberFormat="1" applyFont="1" applyFill="1" applyBorder="1" applyAlignment="1" applyProtection="1">
      <alignment horizontal="center" vertical="center"/>
    </xf>
    <xf numFmtId="38" fontId="23" fillId="26" borderId="3" xfId="95" applyFont="1" applyFill="1" applyBorder="1" applyAlignment="1" applyProtection="1">
      <alignment horizontal="center" vertical="center"/>
    </xf>
    <xf numFmtId="0" fontId="23" fillId="26" borderId="3" xfId="124" applyFont="1" applyFill="1" applyBorder="1" applyAlignment="1" applyProtection="1">
      <alignment horizontal="right" vertical="center"/>
    </xf>
    <xf numFmtId="0" fontId="21" fillId="26" borderId="15" xfId="124" applyFont="1" applyFill="1" applyBorder="1" applyAlignment="1" applyProtection="1">
      <alignment vertical="center" wrapText="1"/>
    </xf>
    <xf numFmtId="0" fontId="23" fillId="26" borderId="18" xfId="124" applyFont="1" applyFill="1" applyBorder="1" applyAlignment="1" applyProtection="1">
      <alignment vertical="center"/>
    </xf>
    <xf numFmtId="3" fontId="21" fillId="26" borderId="3" xfId="124" applyNumberFormat="1" applyFont="1" applyFill="1" applyBorder="1" applyAlignment="1" applyProtection="1">
      <alignment horizontal="center" vertical="center"/>
    </xf>
    <xf numFmtId="177" fontId="21" fillId="26" borderId="3" xfId="124" applyNumberFormat="1" applyFont="1" applyFill="1" applyBorder="1" applyAlignment="1" applyProtection="1">
      <alignment horizontal="right" vertical="center"/>
    </xf>
    <xf numFmtId="0" fontId="21" fillId="26" borderId="3" xfId="124" applyFont="1" applyFill="1" applyBorder="1" applyAlignment="1" applyProtection="1">
      <alignment horizontal="right" vertical="center"/>
    </xf>
    <xf numFmtId="0" fontId="23" fillId="26" borderId="15" xfId="124" applyFont="1" applyFill="1" applyBorder="1" applyAlignment="1" applyProtection="1">
      <alignment vertical="center"/>
    </xf>
    <xf numFmtId="0" fontId="28" fillId="26" borderId="141" xfId="124" applyFont="1" applyFill="1" applyBorder="1" applyAlignment="1" applyProtection="1">
      <alignment horizontal="center" vertical="center"/>
    </xf>
    <xf numFmtId="0" fontId="28" fillId="26" borderId="157" xfId="124" applyFont="1" applyFill="1" applyBorder="1" applyAlignment="1" applyProtection="1">
      <alignment horizontal="center" vertical="center"/>
    </xf>
    <xf numFmtId="0" fontId="28" fillId="26" borderId="17" xfId="124" applyFont="1" applyFill="1" applyBorder="1" applyAlignment="1" applyProtection="1">
      <alignment horizontal="center" vertical="center"/>
    </xf>
    <xf numFmtId="0" fontId="28" fillId="0" borderId="112" xfId="124" applyFont="1" applyFill="1" applyBorder="1" applyAlignment="1" applyProtection="1">
      <alignment horizontal="left" vertical="center"/>
    </xf>
    <xf numFmtId="0" fontId="28" fillId="0" borderId="46" xfId="124" applyFont="1" applyFill="1" applyBorder="1" applyAlignment="1" applyProtection="1">
      <alignment horizontal="left" vertical="center"/>
    </xf>
    <xf numFmtId="0" fontId="28" fillId="0" borderId="51" xfId="124" applyFont="1" applyFill="1" applyBorder="1" applyAlignment="1" applyProtection="1">
      <alignment horizontal="left" vertical="center"/>
    </xf>
    <xf numFmtId="0" fontId="28" fillId="0" borderId="1" xfId="124" applyFont="1" applyFill="1" applyBorder="1" applyAlignment="1" applyProtection="1">
      <alignment horizontal="left" vertical="center"/>
    </xf>
    <xf numFmtId="0" fontId="28" fillId="26" borderId="48" xfId="0" applyFont="1" applyFill="1" applyBorder="1" applyAlignment="1">
      <alignment horizontal="center" vertical="center" shrinkToFit="1"/>
    </xf>
    <xf numFmtId="0" fontId="28" fillId="26" borderId="49" xfId="0" applyFont="1" applyFill="1" applyBorder="1" applyAlignment="1">
      <alignment horizontal="center" vertical="center" shrinkToFit="1"/>
    </xf>
    <xf numFmtId="0" fontId="0" fillId="29" borderId="48" xfId="0" applyFont="1" applyFill="1" applyBorder="1" applyAlignment="1">
      <alignment horizontal="center" vertical="center" shrinkToFit="1"/>
    </xf>
    <xf numFmtId="0" fontId="28" fillId="29" borderId="49" xfId="0" applyFont="1" applyFill="1" applyBorder="1" applyAlignment="1">
      <alignment horizontal="center" vertical="center" shrinkToFit="1"/>
    </xf>
    <xf numFmtId="3" fontId="31" fillId="0" borderId="158" xfId="124" applyNumberFormat="1" applyFont="1" applyFill="1" applyBorder="1" applyAlignment="1" applyProtection="1">
      <alignment horizontal="center" vertical="center"/>
    </xf>
    <xf numFmtId="3" fontId="31" fillId="0" borderId="1" xfId="124" applyNumberFormat="1" applyFont="1" applyFill="1" applyBorder="1" applyAlignment="1" applyProtection="1">
      <alignment horizontal="center" vertical="center"/>
    </xf>
    <xf numFmtId="3" fontId="31" fillId="0" borderId="159" xfId="124" applyNumberFormat="1" applyFont="1" applyFill="1" applyBorder="1" applyAlignment="1" applyProtection="1">
      <alignment horizontal="center" vertical="center"/>
    </xf>
    <xf numFmtId="0" fontId="28" fillId="0" borderId="47" xfId="124" applyFont="1" applyFill="1" applyBorder="1" applyAlignment="1" applyProtection="1">
      <alignment horizontal="left" vertical="center"/>
    </xf>
    <xf numFmtId="0" fontId="28" fillId="0" borderId="158" xfId="124" applyFont="1" applyFill="1" applyBorder="1" applyAlignment="1" applyProtection="1">
      <alignment horizontal="left" vertical="center"/>
    </xf>
    <xf numFmtId="0" fontId="28" fillId="0" borderId="50" xfId="124" applyFont="1" applyFill="1" applyBorder="1" applyAlignment="1" applyProtection="1">
      <alignment horizontal="left" vertical="center"/>
    </xf>
    <xf numFmtId="0" fontId="28" fillId="0" borderId="159" xfId="124" applyFont="1" applyFill="1" applyBorder="1" applyAlignment="1" applyProtection="1">
      <alignment horizontal="left" vertical="center"/>
    </xf>
    <xf numFmtId="0" fontId="28" fillId="0" borderId="140" xfId="122" applyFont="1" applyFill="1" applyBorder="1" applyAlignment="1" applyProtection="1">
      <alignment horizontal="center" vertical="center"/>
    </xf>
    <xf numFmtId="0" fontId="28" fillId="0" borderId="23" xfId="122" applyFont="1" applyFill="1" applyBorder="1" applyAlignment="1" applyProtection="1">
      <alignment horizontal="center" vertical="center"/>
    </xf>
    <xf numFmtId="0" fontId="28" fillId="0" borderId="27" xfId="122" applyFont="1" applyFill="1" applyBorder="1" applyAlignment="1" applyProtection="1">
      <alignment horizontal="center" vertical="center"/>
    </xf>
    <xf numFmtId="0" fontId="28" fillId="0" borderId="42" xfId="122" applyFont="1" applyFill="1" applyBorder="1" applyAlignment="1" applyProtection="1">
      <alignment horizontal="center" vertical="center"/>
    </xf>
    <xf numFmtId="0" fontId="28" fillId="0" borderId="43" xfId="122" applyFont="1" applyFill="1" applyBorder="1" applyAlignment="1" applyProtection="1">
      <alignment horizontal="center" vertical="center"/>
    </xf>
    <xf numFmtId="0" fontId="28" fillId="0" borderId="45" xfId="122" applyFont="1" applyFill="1" applyBorder="1" applyAlignment="1" applyProtection="1">
      <alignment horizontal="center" vertical="center"/>
    </xf>
    <xf numFmtId="0" fontId="28" fillId="26" borderId="15" xfId="124" applyFont="1" applyFill="1" applyBorder="1" applyAlignment="1" applyProtection="1">
      <alignment horizontal="center" vertical="center" shrinkToFit="1"/>
    </xf>
    <xf numFmtId="0" fontId="28" fillId="26" borderId="3" xfId="124" applyFont="1" applyFill="1" applyBorder="1" applyAlignment="1" applyProtection="1">
      <alignment horizontal="center" vertical="center" shrinkToFit="1"/>
    </xf>
    <xf numFmtId="0" fontId="28" fillId="26" borderId="18" xfId="124" applyFont="1" applyFill="1" applyBorder="1" applyAlignment="1" applyProtection="1">
      <alignment horizontal="center" vertical="center" shrinkToFit="1"/>
    </xf>
    <xf numFmtId="10" fontId="28" fillId="32" borderId="31" xfId="0" applyNumberFormat="1" applyFont="1" applyFill="1" applyBorder="1" applyAlignment="1" applyProtection="1">
      <alignment horizontal="center" vertical="center" shrinkToFit="1"/>
    </xf>
    <xf numFmtId="10" fontId="28" fillId="32" borderId="44" xfId="0" applyNumberFormat="1" applyFont="1" applyFill="1" applyBorder="1" applyAlignment="1" applyProtection="1">
      <alignment horizontal="center" vertical="center" shrinkToFit="1"/>
    </xf>
    <xf numFmtId="0" fontId="28" fillId="26" borderId="31" xfId="0" applyFont="1" applyFill="1" applyBorder="1" applyAlignment="1" applyProtection="1">
      <alignment horizontal="center" vertical="center" shrinkToFit="1"/>
    </xf>
    <xf numFmtId="0" fontId="28" fillId="26" borderId="44" xfId="0" applyFont="1" applyFill="1" applyBorder="1" applyAlignment="1" applyProtection="1">
      <alignment horizontal="center" vertical="center" shrinkToFit="1"/>
    </xf>
    <xf numFmtId="0" fontId="28" fillId="26" borderId="31" xfId="124" applyFont="1" applyFill="1" applyBorder="1" applyAlignment="1" applyProtection="1">
      <alignment horizontal="center" vertical="center" shrinkToFit="1"/>
    </xf>
    <xf numFmtId="0" fontId="28" fillId="26" borderId="44" xfId="124" applyFont="1" applyFill="1" applyBorder="1" applyAlignment="1" applyProtection="1">
      <alignment horizontal="center" vertical="center" shrinkToFit="1"/>
    </xf>
    <xf numFmtId="0" fontId="28" fillId="26" borderId="33" xfId="124" applyFont="1" applyFill="1" applyBorder="1" applyAlignment="1" applyProtection="1">
      <alignment horizontal="center" vertical="center" shrinkToFit="1"/>
    </xf>
    <xf numFmtId="0" fontId="28" fillId="26" borderId="39" xfId="124" applyFont="1" applyFill="1" applyBorder="1" applyAlignment="1" applyProtection="1">
      <alignment horizontal="center" vertical="center" shrinkToFit="1"/>
    </xf>
    <xf numFmtId="0" fontId="28" fillId="27" borderId="33" xfId="124" applyFont="1" applyFill="1" applyBorder="1" applyAlignment="1" applyProtection="1">
      <alignment horizontal="center" vertical="center" shrinkToFit="1"/>
    </xf>
    <xf numFmtId="0" fontId="28" fillId="27" borderId="39" xfId="124" applyFont="1" applyFill="1" applyBorder="1" applyAlignment="1" applyProtection="1">
      <alignment horizontal="center" vertical="center" shrinkToFit="1"/>
    </xf>
    <xf numFmtId="0" fontId="34" fillId="30" borderId="63" xfId="0" applyFont="1" applyFill="1" applyBorder="1" applyAlignment="1">
      <alignment horizontal="center" vertical="center"/>
    </xf>
    <xf numFmtId="0" fontId="34" fillId="30" borderId="64" xfId="0" applyFont="1" applyFill="1" applyBorder="1" applyAlignment="1">
      <alignment horizontal="center" vertical="center"/>
    </xf>
    <xf numFmtId="0" fontId="34" fillId="30" borderId="65" xfId="0" applyFont="1" applyFill="1" applyBorder="1" applyAlignment="1">
      <alignment horizontal="center" vertical="center"/>
    </xf>
    <xf numFmtId="0" fontId="34" fillId="30" borderId="61" xfId="0" applyFont="1" applyFill="1" applyBorder="1" applyAlignment="1">
      <alignment horizontal="center" vertical="center"/>
    </xf>
    <xf numFmtId="0" fontId="34" fillId="30" borderId="5" xfId="0" applyFont="1" applyFill="1" applyBorder="1" applyAlignment="1">
      <alignment horizontal="center" vertical="center"/>
    </xf>
    <xf numFmtId="0" fontId="34" fillId="30" borderId="62" xfId="0" applyFont="1" applyFill="1" applyBorder="1" applyAlignment="1">
      <alignment horizontal="center" vertical="center"/>
    </xf>
    <xf numFmtId="0" fontId="28" fillId="0" borderId="140" xfId="124" applyFont="1" applyFill="1" applyBorder="1" applyAlignment="1" applyProtection="1">
      <alignment horizontal="center" vertical="center"/>
    </xf>
    <xf numFmtId="0" fontId="28" fillId="0" borderId="23" xfId="124" applyFont="1" applyFill="1" applyBorder="1" applyAlignment="1" applyProtection="1">
      <alignment horizontal="center" vertical="center"/>
    </xf>
    <xf numFmtId="0" fontId="28" fillId="0" borderId="27" xfId="124" applyFont="1" applyFill="1" applyBorder="1" applyAlignment="1" applyProtection="1">
      <alignment horizontal="center" vertical="center"/>
    </xf>
    <xf numFmtId="0" fontId="69" fillId="31" borderId="83" xfId="121" applyFill="1" applyBorder="1" applyAlignment="1">
      <alignment horizontal="center" vertical="center"/>
    </xf>
    <xf numFmtId="0" fontId="69" fillId="31" borderId="18" xfId="121" applyFill="1" applyBorder="1" applyAlignment="1">
      <alignment horizontal="center" vertical="center"/>
    </xf>
    <xf numFmtId="0" fontId="70" fillId="31" borderId="83" xfId="121" applyFont="1" applyFill="1" applyBorder="1" applyAlignment="1">
      <alignment horizontal="center" vertical="center"/>
    </xf>
    <xf numFmtId="0" fontId="70" fillId="31" borderId="18" xfId="121" applyFont="1" applyFill="1" applyBorder="1" applyAlignment="1">
      <alignment horizontal="center" vertical="center"/>
    </xf>
    <xf numFmtId="0" fontId="70" fillId="31" borderId="66" xfId="121" applyFont="1" applyFill="1" applyBorder="1" applyAlignment="1">
      <alignment horizontal="center" vertical="center"/>
    </xf>
    <xf numFmtId="0" fontId="70" fillId="31" borderId="162" xfId="121" applyFont="1" applyFill="1" applyBorder="1" applyAlignment="1">
      <alignment horizontal="center" vertical="center"/>
    </xf>
    <xf numFmtId="0" fontId="65" fillId="45" borderId="85" xfId="121" applyFont="1" applyFill="1" applyBorder="1" applyAlignment="1">
      <alignment horizontal="center" vertical="center"/>
    </xf>
    <xf numFmtId="0" fontId="65" fillId="45" borderId="2" xfId="121" applyFont="1" applyFill="1" applyBorder="1" applyAlignment="1">
      <alignment horizontal="center" vertical="center"/>
    </xf>
    <xf numFmtId="0" fontId="65" fillId="45" borderId="67" xfId="121" applyFont="1" applyFill="1" applyBorder="1" applyAlignment="1">
      <alignment horizontal="center" vertical="center"/>
    </xf>
    <xf numFmtId="0" fontId="69" fillId="31" borderId="160" xfId="121" applyFill="1" applyBorder="1" applyAlignment="1">
      <alignment horizontal="center" vertical="center"/>
    </xf>
    <xf numFmtId="0" fontId="69" fillId="31" borderId="122" xfId="121" applyFill="1" applyBorder="1" applyAlignment="1">
      <alignment horizontal="center" vertical="center"/>
    </xf>
    <xf numFmtId="0" fontId="70" fillId="31" borderId="84" xfId="121" applyFont="1" applyFill="1" applyBorder="1" applyAlignment="1">
      <alignment horizontal="center" vertical="center"/>
    </xf>
    <xf numFmtId="0" fontId="70" fillId="31" borderId="161" xfId="121" applyFont="1" applyFill="1" applyBorder="1" applyAlignment="1">
      <alignment horizontal="center" vertical="center"/>
    </xf>
    <xf numFmtId="0" fontId="69" fillId="31" borderId="66" xfId="121" applyFill="1" applyBorder="1" applyAlignment="1">
      <alignment horizontal="center" vertical="center"/>
    </xf>
    <xf numFmtId="0" fontId="69" fillId="31" borderId="162" xfId="121" applyFill="1" applyBorder="1" applyAlignment="1">
      <alignment horizontal="center" vertical="center"/>
    </xf>
    <xf numFmtId="0" fontId="69" fillId="17" borderId="76" xfId="121" applyFill="1" applyBorder="1" applyAlignment="1">
      <alignment horizontal="center" vertical="center"/>
    </xf>
    <xf numFmtId="0" fontId="69" fillId="17" borderId="57" xfId="121" applyFill="1" applyBorder="1" applyAlignment="1">
      <alignment horizontal="center" vertical="center"/>
    </xf>
    <xf numFmtId="10" fontId="69" fillId="17" borderId="15" xfId="121" applyNumberFormat="1" applyFill="1" applyBorder="1" applyAlignment="1">
      <alignment horizontal="center" vertical="center"/>
    </xf>
    <xf numFmtId="0" fontId="69" fillId="17" borderId="73" xfId="121" applyFill="1" applyBorder="1" applyAlignment="1">
      <alignment horizontal="center" vertical="center"/>
    </xf>
    <xf numFmtId="0" fontId="69" fillId="31" borderId="84" xfId="121" applyFill="1" applyBorder="1" applyAlignment="1">
      <alignment horizontal="center" vertical="center"/>
    </xf>
    <xf numFmtId="0" fontId="69" fillId="31" borderId="161" xfId="121" applyFill="1" applyBorder="1" applyAlignment="1">
      <alignment horizontal="center" vertical="center"/>
    </xf>
    <xf numFmtId="0" fontId="70" fillId="17" borderId="76" xfId="121" applyFont="1" applyFill="1" applyBorder="1" applyAlignment="1">
      <alignment horizontal="center" vertical="center"/>
    </xf>
    <xf numFmtId="0" fontId="70" fillId="17" borderId="57" xfId="121" applyFont="1" applyFill="1" applyBorder="1" applyAlignment="1">
      <alignment horizontal="center" vertical="center"/>
    </xf>
    <xf numFmtId="10" fontId="70" fillId="17" borderId="15" xfId="121" applyNumberFormat="1" applyFont="1" applyFill="1" applyBorder="1" applyAlignment="1">
      <alignment horizontal="center" vertical="center"/>
    </xf>
    <xf numFmtId="0" fontId="70" fillId="17" borderId="73" xfId="121" applyFont="1" applyFill="1" applyBorder="1" applyAlignment="1">
      <alignment horizontal="center" vertical="center"/>
    </xf>
    <xf numFmtId="0" fontId="70" fillId="17" borderId="77" xfId="121" applyFont="1" applyFill="1" applyBorder="1" applyAlignment="1">
      <alignment horizontal="center" vertical="center"/>
    </xf>
    <xf numFmtId="0" fontId="70" fillId="17" borderId="74" xfId="121" applyFont="1" applyFill="1" applyBorder="1" applyAlignment="1">
      <alignment horizontal="center" vertical="center"/>
    </xf>
    <xf numFmtId="0" fontId="69" fillId="17" borderId="77" xfId="121" applyFill="1" applyBorder="1" applyAlignment="1">
      <alignment horizontal="center" vertical="center"/>
    </xf>
    <xf numFmtId="0" fontId="69" fillId="17" borderId="74" xfId="121" applyFill="1" applyBorder="1" applyAlignment="1">
      <alignment horizontal="center" vertical="center"/>
    </xf>
    <xf numFmtId="0" fontId="23" fillId="38" borderId="164" xfId="0" applyFont="1" applyFill="1" applyBorder="1" applyAlignment="1">
      <alignment horizontal="left" vertical="top" wrapText="1"/>
    </xf>
    <xf numFmtId="0" fontId="23" fillId="38" borderId="121" xfId="0" applyFont="1" applyFill="1" applyBorder="1" applyAlignment="1">
      <alignment horizontal="left" vertical="top" wrapText="1"/>
    </xf>
    <xf numFmtId="0" fontId="23" fillId="38" borderId="90" xfId="0" applyFont="1" applyFill="1" applyBorder="1" applyAlignment="1">
      <alignment horizontal="left" wrapText="1"/>
    </xf>
    <xf numFmtId="0" fontId="23" fillId="38" borderId="4" xfId="0" applyFont="1" applyFill="1" applyBorder="1" applyAlignment="1">
      <alignment horizontal="left" wrapText="1"/>
    </xf>
    <xf numFmtId="0" fontId="23" fillId="0" borderId="164" xfId="0" applyFont="1" applyFill="1" applyBorder="1" applyAlignment="1">
      <alignment horizontal="left" vertical="top" wrapText="1"/>
    </xf>
    <xf numFmtId="0" fontId="23" fillId="0" borderId="121" xfId="0" applyFont="1" applyFill="1" applyBorder="1" applyAlignment="1">
      <alignment horizontal="left" vertical="top" wrapText="1"/>
    </xf>
    <xf numFmtId="0" fontId="23" fillId="38" borderId="160" xfId="0" applyFont="1" applyFill="1" applyBorder="1" applyAlignment="1">
      <alignment horizontal="left" wrapText="1"/>
    </xf>
    <xf numFmtId="0" fontId="23" fillId="38" borderId="122" xfId="0" applyFont="1" applyFill="1" applyBorder="1" applyAlignment="1">
      <alignment horizontal="left" wrapText="1"/>
    </xf>
    <xf numFmtId="0" fontId="34" fillId="30" borderId="63" xfId="0" applyFont="1" applyFill="1" applyBorder="1" applyAlignment="1">
      <alignment horizontal="center"/>
    </xf>
    <xf numFmtId="0" fontId="34" fillId="30" borderId="64" xfId="0" applyFont="1" applyFill="1" applyBorder="1" applyAlignment="1">
      <alignment horizontal="center"/>
    </xf>
    <xf numFmtId="0" fontId="34" fillId="30" borderId="65" xfId="0" applyFont="1" applyFill="1" applyBorder="1" applyAlignment="1">
      <alignment horizontal="center"/>
    </xf>
    <xf numFmtId="0" fontId="34" fillId="30" borderId="61" xfId="0" applyFont="1" applyFill="1" applyBorder="1" applyAlignment="1">
      <alignment horizontal="center"/>
    </xf>
    <xf numFmtId="0" fontId="34" fillId="30" borderId="5" xfId="0" applyFont="1" applyFill="1" applyBorder="1" applyAlignment="1">
      <alignment horizontal="center"/>
    </xf>
    <xf numFmtId="0" fontId="34" fillId="30" borderId="62" xfId="0" applyFont="1" applyFill="1" applyBorder="1" applyAlignment="1">
      <alignment horizontal="center"/>
    </xf>
    <xf numFmtId="0" fontId="23" fillId="38" borderId="58" xfId="0" applyFont="1" applyFill="1" applyBorder="1" applyAlignment="1">
      <alignment horizontal="center"/>
    </xf>
    <xf numFmtId="0" fontId="23" fillId="38" borderId="136" xfId="0" applyFont="1" applyFill="1" applyBorder="1" applyAlignment="1">
      <alignment horizontal="center"/>
    </xf>
    <xf numFmtId="0" fontId="23" fillId="38" borderId="83" xfId="0" applyFont="1" applyFill="1" applyBorder="1" applyAlignment="1">
      <alignment horizontal="center"/>
    </xf>
    <xf numFmtId="0" fontId="23" fillId="38" borderId="18" xfId="0" applyFont="1" applyFill="1" applyBorder="1" applyAlignment="1">
      <alignment horizontal="center"/>
    </xf>
    <xf numFmtId="0" fontId="23" fillId="38" borderId="84" xfId="0" applyFont="1" applyFill="1" applyBorder="1" applyAlignment="1">
      <alignment horizontal="center"/>
    </xf>
    <xf numFmtId="0" fontId="23" fillId="38" borderId="161" xfId="0" applyFont="1" applyFill="1" applyBorder="1" applyAlignment="1">
      <alignment horizontal="center"/>
    </xf>
    <xf numFmtId="0" fontId="23" fillId="38" borderId="85" xfId="0" applyFont="1" applyFill="1" applyBorder="1" applyAlignment="1">
      <alignment horizontal="left"/>
    </xf>
    <xf numFmtId="0" fontId="23" fillId="38" borderId="149" xfId="0" applyFont="1" applyFill="1" applyBorder="1" applyAlignment="1">
      <alignment horizontal="left"/>
    </xf>
    <xf numFmtId="0" fontId="23" fillId="38" borderId="85" xfId="0" applyFont="1" applyFill="1" applyBorder="1" applyAlignment="1">
      <alignment horizontal="left" wrapText="1"/>
    </xf>
    <xf numFmtId="0" fontId="23" fillId="38" borderId="149" xfId="0" applyFont="1" applyFill="1" applyBorder="1" applyAlignment="1">
      <alignment horizontal="left" wrapText="1"/>
    </xf>
    <xf numFmtId="0" fontId="54" fillId="0" borderId="0" xfId="0" applyFont="1" applyBorder="1" applyAlignment="1">
      <alignment horizontal="left"/>
    </xf>
    <xf numFmtId="0" fontId="23" fillId="43" borderId="85" xfId="0" applyFont="1" applyFill="1" applyBorder="1" applyAlignment="1">
      <alignment horizontal="center"/>
    </xf>
    <xf numFmtId="0" fontId="23" fillId="43" borderId="2" xfId="0" applyFont="1" applyFill="1" applyBorder="1" applyAlignment="1">
      <alignment horizontal="center"/>
    </xf>
    <xf numFmtId="0" fontId="23" fillId="38" borderId="163" xfId="0" applyFont="1" applyFill="1" applyBorder="1" applyAlignment="1">
      <alignment horizontal="center"/>
    </xf>
    <xf numFmtId="0" fontId="23" fillId="38" borderId="147" xfId="0" applyFont="1" applyFill="1" applyBorder="1" applyAlignment="1">
      <alignment horizontal="center"/>
    </xf>
    <xf numFmtId="0" fontId="23" fillId="38" borderId="3" xfId="0" applyFont="1" applyFill="1" applyBorder="1" applyAlignment="1">
      <alignment horizontal="center"/>
    </xf>
    <xf numFmtId="0" fontId="23" fillId="38" borderId="59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  <xf numFmtId="0" fontId="23" fillId="38" borderId="85" xfId="0" applyFont="1" applyFill="1" applyBorder="1" applyAlignment="1">
      <alignment horizontal="left" vertical="top" wrapText="1"/>
    </xf>
    <xf numFmtId="0" fontId="23" fillId="38" borderId="149" xfId="0" applyFont="1" applyFill="1" applyBorder="1" applyAlignment="1">
      <alignment horizontal="left" vertical="top" wrapText="1"/>
    </xf>
    <xf numFmtId="0" fontId="34" fillId="30" borderId="2" xfId="125" applyFont="1" applyFill="1" applyBorder="1" applyAlignment="1" applyProtection="1">
      <alignment horizontal="center" vertical="center"/>
    </xf>
    <xf numFmtId="178" fontId="28" fillId="0" borderId="48" xfId="125" applyNumberFormat="1" applyFont="1" applyFill="1" applyBorder="1" applyAlignment="1" applyProtection="1">
      <alignment horizontal="center" vertical="center"/>
    </xf>
    <xf numFmtId="178" fontId="28" fillId="0" borderId="49" xfId="125" applyNumberFormat="1" applyFont="1" applyFill="1" applyBorder="1" applyAlignment="1" applyProtection="1">
      <alignment horizontal="center" vertical="center"/>
    </xf>
    <xf numFmtId="178" fontId="28" fillId="0" borderId="31" xfId="80" applyNumberFormat="1" applyFont="1" applyFill="1" applyBorder="1" applyAlignment="1" applyProtection="1">
      <alignment horizontal="center" vertical="center"/>
    </xf>
    <xf numFmtId="178" fontId="28" fillId="0" borderId="44" xfId="80" applyNumberFormat="1" applyFont="1" applyFill="1" applyBorder="1" applyAlignment="1" applyProtection="1">
      <alignment horizontal="center" vertical="center"/>
    </xf>
    <xf numFmtId="0" fontId="28" fillId="43" borderId="135" xfId="125" applyFont="1" applyFill="1" applyBorder="1" applyAlignment="1" applyProtection="1">
      <alignment horizontal="left" vertical="center"/>
    </xf>
    <xf numFmtId="0" fontId="28" fillId="43" borderId="136" xfId="125" applyFont="1" applyFill="1" applyBorder="1" applyAlignment="1" applyProtection="1">
      <alignment horizontal="left" vertical="center"/>
    </xf>
    <xf numFmtId="0" fontId="28" fillId="43" borderId="19" xfId="125" applyFont="1" applyFill="1" applyBorder="1" applyAlignment="1" applyProtection="1">
      <alignment horizontal="left" vertical="center"/>
    </xf>
    <xf numFmtId="0" fontId="28" fillId="43" borderId="113" xfId="125" applyFont="1" applyFill="1" applyBorder="1" applyAlignment="1" applyProtection="1">
      <alignment horizontal="left" vertical="center"/>
    </xf>
    <xf numFmtId="0" fontId="28" fillId="43" borderId="26" xfId="125" applyFont="1" applyFill="1" applyBorder="1" applyAlignment="1" applyProtection="1">
      <alignment horizontal="left" vertical="center"/>
    </xf>
    <xf numFmtId="0" fontId="28" fillId="43" borderId="143" xfId="125" applyFont="1" applyFill="1" applyBorder="1" applyAlignment="1" applyProtection="1">
      <alignment horizontal="left" vertical="center"/>
    </xf>
    <xf numFmtId="0" fontId="28" fillId="0" borderId="135" xfId="125" applyFont="1" applyFill="1" applyBorder="1" applyAlignment="1" applyProtection="1">
      <alignment horizontal="center" vertical="center"/>
    </xf>
    <xf numFmtId="0" fontId="28" fillId="0" borderId="55" xfId="125" applyFont="1" applyFill="1" applyBorder="1" applyAlignment="1" applyProtection="1">
      <alignment horizontal="center" vertical="center"/>
    </xf>
    <xf numFmtId="0" fontId="28" fillId="0" borderId="136" xfId="125" applyFont="1" applyFill="1" applyBorder="1" applyAlignment="1" applyProtection="1">
      <alignment horizontal="center" vertical="center"/>
    </xf>
    <xf numFmtId="0" fontId="28" fillId="0" borderId="19" xfId="125" applyFont="1" applyFill="1" applyBorder="1" applyAlignment="1" applyProtection="1">
      <alignment horizontal="center" vertical="center"/>
    </xf>
    <xf numFmtId="0" fontId="28" fillId="0" borderId="0" xfId="125" applyFont="1" applyFill="1" applyBorder="1" applyAlignment="1" applyProtection="1">
      <alignment horizontal="center" vertical="center"/>
    </xf>
    <xf numFmtId="0" fontId="28" fillId="0" borderId="113" xfId="125" applyFont="1" applyFill="1" applyBorder="1" applyAlignment="1" applyProtection="1">
      <alignment horizontal="center" vertical="center"/>
    </xf>
    <xf numFmtId="0" fontId="28" fillId="0" borderId="26" xfId="125" applyFont="1" applyFill="1" applyBorder="1" applyAlignment="1" applyProtection="1">
      <alignment horizontal="center" vertical="center"/>
    </xf>
    <xf numFmtId="0" fontId="28" fillId="0" borderId="147" xfId="125" applyFont="1" applyFill="1" applyBorder="1" applyAlignment="1" applyProtection="1">
      <alignment horizontal="center" vertical="center"/>
    </xf>
    <xf numFmtId="0" fontId="28" fillId="0" borderId="143" xfId="125" applyFont="1" applyFill="1" applyBorder="1" applyAlignment="1" applyProtection="1">
      <alignment horizontal="center" vertical="center"/>
    </xf>
    <xf numFmtId="3" fontId="28" fillId="39" borderId="15" xfId="125" applyNumberFormat="1" applyFont="1" applyFill="1" applyBorder="1" applyAlignment="1" applyProtection="1">
      <alignment horizontal="center" vertical="center"/>
    </xf>
    <xf numFmtId="3" fontId="28" fillId="39" borderId="3" xfId="125" applyNumberFormat="1" applyFont="1" applyFill="1" applyBorder="1" applyAlignment="1" applyProtection="1">
      <alignment horizontal="center" vertical="center"/>
    </xf>
    <xf numFmtId="3" fontId="28" fillId="39" borderId="18" xfId="125" applyNumberFormat="1" applyFont="1" applyFill="1" applyBorder="1" applyAlignment="1" applyProtection="1">
      <alignment horizontal="center" vertical="center"/>
    </xf>
    <xf numFmtId="0" fontId="28" fillId="26" borderId="48" xfId="125" applyFont="1" applyFill="1" applyBorder="1" applyAlignment="1" applyProtection="1">
      <alignment vertical="center"/>
    </xf>
    <xf numFmtId="0" fontId="28" fillId="26" borderId="49" xfId="125" applyFont="1" applyFill="1" applyBorder="1" applyAlignment="1" applyProtection="1">
      <alignment vertical="center"/>
    </xf>
    <xf numFmtId="3" fontId="28" fillId="0" borderId="15" xfId="125" applyNumberFormat="1" applyFont="1" applyFill="1" applyBorder="1" applyAlignment="1" applyProtection="1">
      <alignment horizontal="center" vertical="center"/>
    </xf>
    <xf numFmtId="3" fontId="28" fillId="0" borderId="3" xfId="125" applyNumberFormat="1" applyFont="1" applyFill="1" applyBorder="1" applyAlignment="1" applyProtection="1">
      <alignment horizontal="center" vertical="center"/>
    </xf>
    <xf numFmtId="3" fontId="28" fillId="0" borderId="18" xfId="125" applyNumberFormat="1" applyFont="1" applyFill="1" applyBorder="1" applyAlignment="1" applyProtection="1">
      <alignment horizontal="center" vertical="center"/>
    </xf>
    <xf numFmtId="0" fontId="28" fillId="26" borderId="126" xfId="125" applyFont="1" applyFill="1" applyBorder="1" applyAlignment="1" applyProtection="1">
      <alignment vertical="center"/>
    </xf>
    <xf numFmtId="0" fontId="28" fillId="26" borderId="135" xfId="125" applyFont="1" applyFill="1" applyBorder="1" applyAlignment="1" applyProtection="1">
      <alignment vertical="center"/>
    </xf>
    <xf numFmtId="0" fontId="28" fillId="26" borderId="136" xfId="125" applyFont="1" applyFill="1" applyBorder="1" applyAlignment="1" applyProtection="1">
      <alignment vertical="center"/>
    </xf>
    <xf numFmtId="0" fontId="28" fillId="26" borderId="15" xfId="125" applyFont="1" applyFill="1" applyBorder="1" applyAlignment="1" applyProtection="1">
      <alignment vertical="center"/>
    </xf>
    <xf numFmtId="0" fontId="28" fillId="26" borderId="18" xfId="125" applyFont="1" applyFill="1" applyBorder="1" applyAlignment="1" applyProtection="1">
      <alignment vertical="center"/>
    </xf>
    <xf numFmtId="0" fontId="28" fillId="26" borderId="31" xfId="125" applyFont="1" applyFill="1" applyBorder="1" applyAlignment="1" applyProtection="1">
      <alignment vertical="center"/>
    </xf>
    <xf numFmtId="0" fontId="28" fillId="26" borderId="44" xfId="125" applyFont="1" applyFill="1" applyBorder="1" applyAlignment="1" applyProtection="1">
      <alignment vertical="center"/>
    </xf>
    <xf numFmtId="0" fontId="28" fillId="26" borderId="33" xfId="125" applyFont="1" applyFill="1" applyBorder="1" applyAlignment="1" applyProtection="1">
      <alignment vertical="center"/>
    </xf>
    <xf numFmtId="0" fontId="28" fillId="26" borderId="39" xfId="125" applyFont="1" applyFill="1" applyBorder="1" applyAlignment="1" applyProtection="1">
      <alignment vertical="center"/>
    </xf>
    <xf numFmtId="0" fontId="28" fillId="26" borderId="135" xfId="123" applyFont="1" applyFill="1" applyBorder="1" applyAlignment="1">
      <alignment vertical="center"/>
    </xf>
    <xf numFmtId="0" fontId="28" fillId="26" borderId="136" xfId="123" applyFont="1" applyFill="1" applyBorder="1" applyAlignment="1">
      <alignment vertical="center"/>
    </xf>
    <xf numFmtId="0" fontId="28" fillId="26" borderId="15" xfId="125" applyFont="1" applyFill="1" applyBorder="1" applyAlignment="1" applyProtection="1">
      <alignment horizontal="left" vertical="center"/>
    </xf>
    <xf numFmtId="0" fontId="28" fillId="26" borderId="18" xfId="125" applyFont="1" applyFill="1" applyBorder="1" applyAlignment="1" applyProtection="1">
      <alignment horizontal="left" vertical="center"/>
    </xf>
    <xf numFmtId="0" fontId="28" fillId="39" borderId="31" xfId="125" applyFont="1" applyFill="1" applyBorder="1" applyAlignment="1" applyProtection="1">
      <alignment vertical="center"/>
    </xf>
    <xf numFmtId="0" fontId="28" fillId="39" borderId="44" xfId="125" applyFont="1" applyFill="1" applyBorder="1" applyAlignment="1" applyProtection="1">
      <alignment vertical="center"/>
    </xf>
    <xf numFmtId="0" fontId="28" fillId="39" borderId="135" xfId="125" applyFont="1" applyFill="1" applyBorder="1" applyAlignment="1" applyProtection="1">
      <alignment vertical="center"/>
    </xf>
    <xf numFmtId="0" fontId="28" fillId="39" borderId="136" xfId="125" applyFont="1" applyFill="1" applyBorder="1" applyAlignment="1" applyProtection="1">
      <alignment vertical="center"/>
    </xf>
    <xf numFmtId="0" fontId="28" fillId="39" borderId="135" xfId="123" applyFont="1" applyFill="1" applyBorder="1" applyAlignment="1">
      <alignment vertical="center"/>
    </xf>
    <xf numFmtId="0" fontId="28" fillId="39" borderId="136" xfId="123" applyFont="1" applyFill="1" applyBorder="1" applyAlignment="1">
      <alignment vertical="center"/>
    </xf>
    <xf numFmtId="0" fontId="28" fillId="39" borderId="48" xfId="125" applyFont="1" applyFill="1" applyBorder="1" applyAlignment="1" applyProtection="1">
      <alignment vertical="center"/>
    </xf>
    <xf numFmtId="0" fontId="28" fillId="39" borderId="126" xfId="125" applyFont="1" applyFill="1" applyBorder="1" applyAlignment="1" applyProtection="1">
      <alignment vertical="center"/>
    </xf>
    <xf numFmtId="0" fontId="28" fillId="39" borderId="49" xfId="125" applyFont="1" applyFill="1" applyBorder="1" applyAlignment="1" applyProtection="1">
      <alignment vertical="center"/>
    </xf>
    <xf numFmtId="0" fontId="23" fillId="42" borderId="83" xfId="0" applyFont="1" applyFill="1" applyBorder="1" applyAlignment="1">
      <alignment horizontal="center"/>
    </xf>
    <xf numFmtId="0" fontId="23" fillId="42" borderId="18" xfId="0" applyFont="1" applyFill="1" applyBorder="1" applyAlignment="1">
      <alignment horizontal="center"/>
    </xf>
    <xf numFmtId="0" fontId="23" fillId="42" borderId="84" xfId="0" applyFont="1" applyFill="1" applyBorder="1" applyAlignment="1">
      <alignment horizontal="center"/>
    </xf>
    <xf numFmtId="0" fontId="23" fillId="42" borderId="161" xfId="0" applyFont="1" applyFill="1" applyBorder="1" applyAlignment="1">
      <alignment horizontal="center"/>
    </xf>
    <xf numFmtId="0" fontId="23" fillId="42" borderId="85" xfId="0" applyFont="1" applyFill="1" applyBorder="1" applyAlignment="1">
      <alignment horizontal="center"/>
    </xf>
    <xf numFmtId="0" fontId="23" fillId="42" borderId="2" xfId="0" applyFont="1" applyFill="1" applyBorder="1" applyAlignment="1">
      <alignment horizontal="center"/>
    </xf>
    <xf numFmtId="0" fontId="23" fillId="42" borderId="163" xfId="0" applyFont="1" applyFill="1" applyBorder="1" applyAlignment="1">
      <alignment horizontal="center"/>
    </xf>
    <xf numFmtId="0" fontId="23" fillId="42" borderId="147" xfId="0" applyFont="1" applyFill="1" applyBorder="1" applyAlignment="1">
      <alignment horizontal="center"/>
    </xf>
    <xf numFmtId="0" fontId="23" fillId="42" borderId="3" xfId="0" applyFont="1" applyFill="1" applyBorder="1" applyAlignment="1">
      <alignment horizontal="center"/>
    </xf>
    <xf numFmtId="0" fontId="23" fillId="42" borderId="58" xfId="0" applyFont="1" applyFill="1" applyBorder="1" applyAlignment="1">
      <alignment horizontal="center"/>
    </xf>
    <xf numFmtId="0" fontId="23" fillId="42" borderId="136" xfId="0" applyFont="1" applyFill="1" applyBorder="1" applyAlignment="1">
      <alignment horizontal="center"/>
    </xf>
    <xf numFmtId="0" fontId="74" fillId="47" borderId="63" xfId="123" applyFont="1" applyFill="1" applyBorder="1" applyAlignment="1">
      <alignment horizontal="center" vertical="center"/>
    </xf>
    <xf numFmtId="0" fontId="74" fillId="47" borderId="64" xfId="123" applyFont="1" applyFill="1" applyBorder="1" applyAlignment="1">
      <alignment horizontal="center" vertical="center"/>
    </xf>
    <xf numFmtId="0" fontId="74" fillId="47" borderId="65" xfId="123" applyFont="1" applyFill="1" applyBorder="1" applyAlignment="1">
      <alignment horizontal="center" vertical="center"/>
    </xf>
    <xf numFmtId="0" fontId="74" fillId="47" borderId="59" xfId="123" applyFont="1" applyFill="1" applyBorder="1" applyAlignment="1">
      <alignment horizontal="center" vertical="center"/>
    </xf>
    <xf numFmtId="0" fontId="74" fillId="47" borderId="0" xfId="123" applyFont="1" applyFill="1" applyBorder="1" applyAlignment="1">
      <alignment horizontal="center" vertical="center"/>
    </xf>
    <xf numFmtId="0" fontId="74" fillId="47" borderId="60" xfId="123" applyFont="1" applyFill="1" applyBorder="1" applyAlignment="1">
      <alignment horizontal="center" vertical="center"/>
    </xf>
    <xf numFmtId="0" fontId="74" fillId="47" borderId="61" xfId="123" applyFont="1" applyFill="1" applyBorder="1" applyAlignment="1">
      <alignment horizontal="center" vertical="center"/>
    </xf>
    <xf numFmtId="0" fontId="74" fillId="47" borderId="5" xfId="123" applyFont="1" applyFill="1" applyBorder="1" applyAlignment="1">
      <alignment horizontal="center" vertical="center"/>
    </xf>
    <xf numFmtId="0" fontId="74" fillId="47" borderId="62" xfId="123" applyFont="1" applyFill="1" applyBorder="1" applyAlignment="1">
      <alignment horizontal="center" vertical="center"/>
    </xf>
    <xf numFmtId="0" fontId="63" fillId="47" borderId="85" xfId="124" applyFont="1" applyFill="1" applyBorder="1" applyAlignment="1" applyProtection="1">
      <alignment horizontal="center" vertical="center"/>
    </xf>
    <xf numFmtId="0" fontId="63" fillId="47" borderId="2" xfId="124" applyFont="1" applyFill="1" applyBorder="1" applyAlignment="1" applyProtection="1">
      <alignment horizontal="center" vertical="center"/>
    </xf>
    <xf numFmtId="0" fontId="63" fillId="47" borderId="67" xfId="124" applyFont="1" applyFill="1" applyBorder="1" applyAlignment="1" applyProtection="1">
      <alignment horizontal="center" vertical="center"/>
    </xf>
  </cellXfs>
  <cellStyles count="129">
    <cellStyle name="=C:\WINDOWS\SYSTEM32\COMMAND.COM" xfId="1" xr:uid="{00000000-0005-0000-0000-000000000000}"/>
    <cellStyle name="１" xfId="2" xr:uid="{00000000-0005-0000-0000-000001000000}"/>
    <cellStyle name="20% - アクセント 1" xfId="3" builtinId="30" customBuiltin="1"/>
    <cellStyle name="20% - アクセント 2" xfId="4" builtinId="34" customBuiltin="1"/>
    <cellStyle name="20% - アクセント 3" xfId="5" builtinId="38" customBuiltin="1"/>
    <cellStyle name="20% - アクセント 4" xfId="6" builtinId="42" customBuiltin="1"/>
    <cellStyle name="20% - アクセント 5" xfId="7" builtinId="46" customBuiltin="1"/>
    <cellStyle name="20% - アクセント 6" xfId="8" builtinId="50" customBuiltin="1"/>
    <cellStyle name="40% - アクセント 1" xfId="9" builtinId="31" customBuiltin="1"/>
    <cellStyle name="40% - アクセント 2" xfId="10" builtinId="35" customBuiltin="1"/>
    <cellStyle name="40% - アクセント 3" xfId="11" builtinId="39" customBuiltin="1"/>
    <cellStyle name="40% - アクセント 4" xfId="12" builtinId="43" customBuiltin="1"/>
    <cellStyle name="40% - アクセント 5" xfId="13" builtinId="47" customBuiltin="1"/>
    <cellStyle name="40% - アクセント 6" xfId="14" builtinId="51" customBuiltin="1"/>
    <cellStyle name="60% - アクセント 1" xfId="15" builtinId="32" customBuiltin="1"/>
    <cellStyle name="60% - アクセント 2" xfId="16" builtinId="36" customBuiltin="1"/>
    <cellStyle name="60% - アクセント 3" xfId="17" builtinId="40" customBuiltin="1"/>
    <cellStyle name="60% - アクセント 4" xfId="18" builtinId="44" customBuiltin="1"/>
    <cellStyle name="60% - アクセント 5" xfId="19" builtinId="48" customBuiltin="1"/>
    <cellStyle name="60% - アクセント 6" xfId="20" builtinId="52" customBuiltin="1"/>
    <cellStyle name="Calc Currency (0)" xfId="21" xr:uid="{00000000-0005-0000-0000-000014000000}"/>
    <cellStyle name="Calc Currency (2)" xfId="22" xr:uid="{00000000-0005-0000-0000-000015000000}"/>
    <cellStyle name="Calc Percent (0)" xfId="23" xr:uid="{00000000-0005-0000-0000-000016000000}"/>
    <cellStyle name="Calc Percent (1)" xfId="24" xr:uid="{00000000-0005-0000-0000-000017000000}"/>
    <cellStyle name="Calc Percent (2)" xfId="25" xr:uid="{00000000-0005-0000-0000-000018000000}"/>
    <cellStyle name="Calc Units (0)" xfId="26" xr:uid="{00000000-0005-0000-0000-000019000000}"/>
    <cellStyle name="Calc Units (1)" xfId="27" xr:uid="{00000000-0005-0000-0000-00001A000000}"/>
    <cellStyle name="Calc Units (2)" xfId="28" xr:uid="{00000000-0005-0000-0000-00001B000000}"/>
    <cellStyle name="Comma [0]" xfId="29" xr:uid="{00000000-0005-0000-0000-00001C000000}"/>
    <cellStyle name="Comma_Full Year FY96" xfId="30" xr:uid="{00000000-0005-0000-0000-00001D000000}"/>
    <cellStyle name="Currency [0]" xfId="31" xr:uid="{00000000-0005-0000-0000-00001E000000}"/>
    <cellStyle name="Currency_Full Year FY96" xfId="32" xr:uid="{00000000-0005-0000-0000-00001F000000}"/>
    <cellStyle name="Date Short" xfId="33" xr:uid="{00000000-0005-0000-0000-000020000000}"/>
    <cellStyle name="Enter Currency (0)" xfId="34" xr:uid="{00000000-0005-0000-0000-000021000000}"/>
    <cellStyle name="Enter Currency (2)" xfId="35" xr:uid="{00000000-0005-0000-0000-000022000000}"/>
    <cellStyle name="Enter Units (0)" xfId="36" xr:uid="{00000000-0005-0000-0000-000023000000}"/>
    <cellStyle name="Enter Units (1)" xfId="37" xr:uid="{00000000-0005-0000-0000-000024000000}"/>
    <cellStyle name="Enter Units (2)" xfId="38" xr:uid="{00000000-0005-0000-0000-000025000000}"/>
    <cellStyle name="entry" xfId="39" xr:uid="{00000000-0005-0000-0000-000026000000}"/>
    <cellStyle name="Grey" xfId="40" xr:uid="{00000000-0005-0000-0000-000027000000}"/>
    <cellStyle name="Header1" xfId="41" xr:uid="{00000000-0005-0000-0000-000028000000}"/>
    <cellStyle name="Header2" xfId="42" xr:uid="{00000000-0005-0000-0000-000029000000}"/>
    <cellStyle name="Input [yellow]" xfId="43" xr:uid="{00000000-0005-0000-0000-00002A000000}"/>
    <cellStyle name="KWE標準" xfId="44" xr:uid="{00000000-0005-0000-0000-00002B000000}"/>
    <cellStyle name="Link Currency (0)" xfId="45" xr:uid="{00000000-0005-0000-0000-00002C000000}"/>
    <cellStyle name="Link Currency (2)" xfId="46" xr:uid="{00000000-0005-0000-0000-00002D000000}"/>
    <cellStyle name="Link Units (0)" xfId="47" xr:uid="{00000000-0005-0000-0000-00002E000000}"/>
    <cellStyle name="Link Units (1)" xfId="48" xr:uid="{00000000-0005-0000-0000-00002F000000}"/>
    <cellStyle name="Link Units (2)" xfId="49" xr:uid="{00000000-0005-0000-0000-000030000000}"/>
    <cellStyle name="Normal - Style1" xfId="50" xr:uid="{00000000-0005-0000-0000-000031000000}"/>
    <cellStyle name="Normal_# 41-Market &amp;Trends" xfId="51" xr:uid="{00000000-0005-0000-0000-000032000000}"/>
    <cellStyle name="ORIGINAL" xfId="52" xr:uid="{00000000-0005-0000-0000-000033000000}"/>
    <cellStyle name="Percent [2]" xfId="53" xr:uid="{00000000-0005-0000-0000-000034000000}"/>
    <cellStyle name="PrePop Currency (0)" xfId="54" xr:uid="{00000000-0005-0000-0000-000035000000}"/>
    <cellStyle name="PrePop Currency (2)" xfId="55" xr:uid="{00000000-0005-0000-0000-000036000000}"/>
    <cellStyle name="PrePop Units (0)" xfId="56" xr:uid="{00000000-0005-0000-0000-000037000000}"/>
    <cellStyle name="PrePop Units (1)" xfId="57" xr:uid="{00000000-0005-0000-0000-000038000000}"/>
    <cellStyle name="PrePop Units (2)" xfId="58" xr:uid="{00000000-0005-0000-0000-000039000000}"/>
    <cellStyle name="price" xfId="59" xr:uid="{00000000-0005-0000-0000-00003A000000}"/>
    <cellStyle name="PSChar" xfId="60" xr:uid="{00000000-0005-0000-0000-00003B000000}"/>
    <cellStyle name="PSHeading" xfId="61" xr:uid="{00000000-0005-0000-0000-00003C000000}"/>
    <cellStyle name="revised" xfId="62" xr:uid="{00000000-0005-0000-0000-00003D000000}"/>
    <cellStyle name="section" xfId="63" xr:uid="{00000000-0005-0000-0000-00003E000000}"/>
    <cellStyle name="subhead" xfId="64" xr:uid="{00000000-0005-0000-0000-00003F000000}"/>
    <cellStyle name="TC_MM/DD" xfId="65" xr:uid="{00000000-0005-0000-0000-000040000000}"/>
    <cellStyle name="Text Indent A" xfId="66" xr:uid="{00000000-0005-0000-0000-000041000000}"/>
    <cellStyle name="Text Indent B" xfId="67" xr:uid="{00000000-0005-0000-0000-000042000000}"/>
    <cellStyle name="Text Indent C" xfId="68" xr:uid="{00000000-0005-0000-0000-000043000000}"/>
    <cellStyle name="title" xfId="69" xr:uid="{00000000-0005-0000-0000-000044000000}"/>
    <cellStyle name="あああ" xfId="70" xr:uid="{00000000-0005-0000-0000-000045000000}"/>
    <cellStyle name="アクセント 1" xfId="71" builtinId="29" customBuiltin="1"/>
    <cellStyle name="アクセント 2" xfId="72" builtinId="33" customBuiltin="1"/>
    <cellStyle name="アクセント 3" xfId="73" builtinId="37" customBuiltin="1"/>
    <cellStyle name="アクセント 4" xfId="74" builtinId="41" customBuiltin="1"/>
    <cellStyle name="アクセント 5" xfId="75" builtinId="45" customBuiltin="1"/>
    <cellStyle name="アクセント 6" xfId="76" builtinId="49" customBuiltin="1"/>
    <cellStyle name="タイトル" xfId="77" builtinId="15" customBuiltin="1"/>
    <cellStyle name="チェック セル" xfId="78" builtinId="23" customBuiltin="1"/>
    <cellStyle name="どちらでもない" xfId="79" builtinId="28" customBuiltin="1"/>
    <cellStyle name="パーセント" xfId="80" builtinId="5"/>
    <cellStyle name="パーセント 2" xfId="81" xr:uid="{00000000-0005-0000-0000-000050000000}"/>
    <cellStyle name="パーセント 3" xfId="82" xr:uid="{00000000-0005-0000-0000-000051000000}"/>
    <cellStyle name="パーセント 4" xfId="83" xr:uid="{00000000-0005-0000-0000-000052000000}"/>
    <cellStyle name="パーセント()" xfId="84" xr:uid="{00000000-0005-0000-0000-000053000000}"/>
    <cellStyle name="パーセント(0.00)" xfId="85" xr:uid="{00000000-0005-0000-0000-000054000000}"/>
    <cellStyle name="パーセント[0.00]" xfId="86" xr:uid="{00000000-0005-0000-0000-000055000000}"/>
    <cellStyle name="メモ" xfId="87" builtinId="10" customBuiltin="1"/>
    <cellStyle name="リンク セル" xfId="88" builtinId="24" customBuiltin="1"/>
    <cellStyle name="悪い" xfId="89" builtinId="27" customBuiltin="1"/>
    <cellStyle name="型番" xfId="90" xr:uid="{00000000-0005-0000-0000-000059000000}"/>
    <cellStyle name="計算" xfId="91" builtinId="22" customBuiltin="1"/>
    <cellStyle name="警告文" xfId="92" builtinId="11" customBuiltin="1"/>
    <cellStyle name="桁蟻唇Ｆ [0.00]_SDW姉講" xfId="93" xr:uid="{00000000-0005-0000-0000-00005C000000}"/>
    <cellStyle name="桁蟻唇Ｆ_SDW-AGEN" xfId="94" xr:uid="{00000000-0005-0000-0000-00005D000000}"/>
    <cellStyle name="桁区切り" xfId="95" builtinId="6"/>
    <cellStyle name="桁区切り 2" xfId="96" xr:uid="{00000000-0005-0000-0000-00005F000000}"/>
    <cellStyle name="桁区切り 3" xfId="97" xr:uid="{00000000-0005-0000-0000-000060000000}"/>
    <cellStyle name="見出し 1" xfId="98" builtinId="16" customBuiltin="1"/>
    <cellStyle name="見出し 2" xfId="99" builtinId="17" customBuiltin="1"/>
    <cellStyle name="見出し 3" xfId="100" builtinId="18" customBuiltin="1"/>
    <cellStyle name="見出し 4" xfId="101" builtinId="19" customBuiltin="1"/>
    <cellStyle name="見出し１" xfId="102" xr:uid="{00000000-0005-0000-0000-000065000000}"/>
    <cellStyle name="室" xfId="103" xr:uid="{00000000-0005-0000-0000-000066000000}"/>
    <cellStyle name="室_24_ショップコンセプトシート0204" xfId="104" xr:uid="{00000000-0005-0000-0000-000067000000}"/>
    <cellStyle name="室_ｵﾍﾟﾚｰｼｮﾝ－統制ｺﾝﾄﾛｰﾙ" xfId="105" xr:uid="{00000000-0005-0000-0000-000068000000}"/>
    <cellStyle name="室_ﾏﾈｰｼﾞﾒﾝﾄ－ﾏﾈｰｼﾞﾒﾝﾄ" xfId="106" xr:uid="{00000000-0005-0000-0000-000069000000}"/>
    <cellStyle name="室_教育－採用・面接" xfId="107" xr:uid="{00000000-0005-0000-0000-00006A000000}"/>
    <cellStyle name="室_教育－評価" xfId="108" xr:uid="{00000000-0005-0000-0000-00006B000000}"/>
    <cellStyle name="室_事業計画書sample" xfId="109" xr:uid="{00000000-0005-0000-0000-00006C000000}"/>
    <cellStyle name="集計" xfId="110" builtinId="25" customBuiltin="1"/>
    <cellStyle name="出力" xfId="111" builtinId="21" customBuiltin="1"/>
    <cellStyle name="人" xfId="112" xr:uid="{00000000-0005-0000-0000-00006F000000}"/>
    <cellStyle name="折り返し" xfId="113" xr:uid="{00000000-0005-0000-0000-000070000000}"/>
    <cellStyle name="説明文" xfId="114" builtinId="53" customBuiltin="1"/>
    <cellStyle name="脱浦 [0.00]_laroux" xfId="115" xr:uid="{00000000-0005-0000-0000-000072000000}"/>
    <cellStyle name="脱浦_laroux" xfId="116" xr:uid="{00000000-0005-0000-0000-000073000000}"/>
    <cellStyle name="日付" xfId="117" xr:uid="{00000000-0005-0000-0000-000074000000}"/>
    <cellStyle name="入力" xfId="118" builtinId="20" customBuiltin="1"/>
    <cellStyle name="標準" xfId="0" builtinId="0"/>
    <cellStyle name="標準 2" xfId="119" xr:uid="{00000000-0005-0000-0000-000077000000}"/>
    <cellStyle name="標準 3" xfId="120" xr:uid="{00000000-0005-0000-0000-000078000000}"/>
    <cellStyle name="標準 4" xfId="121" xr:uid="{00000000-0005-0000-0000-000079000000}"/>
    <cellStyle name="標準_Sheet1" xfId="122" xr:uid="{00000000-0005-0000-0000-00007A000000}"/>
    <cellStyle name="標準_事業計画書sample" xfId="123" xr:uid="{00000000-0005-0000-0000-00007B000000}"/>
    <cellStyle name="標準_収支SIMU" xfId="124" xr:uid="{00000000-0005-0000-0000-00007C000000}"/>
    <cellStyle name="標準_長期収支" xfId="125" xr:uid="{00000000-0005-0000-0000-00007D000000}"/>
    <cellStyle name="標準1" xfId="126" xr:uid="{00000000-0005-0000-0000-00007E000000}"/>
    <cellStyle name="未定義" xfId="127" xr:uid="{00000000-0005-0000-0000-00007F000000}"/>
    <cellStyle name="良い" xfId="128" builtinId="26" customBuiltin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9</xdr:row>
      <xdr:rowOff>28575</xdr:rowOff>
    </xdr:from>
    <xdr:to>
      <xdr:col>2</xdr:col>
      <xdr:colOff>790575</xdr:colOff>
      <xdr:row>10</xdr:row>
      <xdr:rowOff>85725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42900" y="1924050"/>
          <a:ext cx="1476375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近隣居住者</a:t>
          </a:r>
        </a:p>
      </xdr:txBody>
    </xdr:sp>
    <xdr:clientData/>
  </xdr:twoCellAnchor>
  <xdr:twoCellAnchor>
    <xdr:from>
      <xdr:col>1</xdr:col>
      <xdr:colOff>123825</xdr:colOff>
      <xdr:row>10</xdr:row>
      <xdr:rowOff>142875</xdr:rowOff>
    </xdr:from>
    <xdr:to>
      <xdr:col>2</xdr:col>
      <xdr:colOff>800100</xdr:colOff>
      <xdr:row>12</xdr:row>
      <xdr:rowOff>9525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42900" y="2238375"/>
          <a:ext cx="1485900" cy="266700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近隣従業者</a:t>
          </a:r>
        </a:p>
      </xdr:txBody>
    </xdr:sp>
    <xdr:clientData/>
  </xdr:twoCellAnchor>
  <xdr:twoCellAnchor>
    <xdr:from>
      <xdr:col>1</xdr:col>
      <xdr:colOff>123825</xdr:colOff>
      <xdr:row>12</xdr:row>
      <xdr:rowOff>66675</xdr:rowOff>
    </xdr:from>
    <xdr:to>
      <xdr:col>2</xdr:col>
      <xdr:colOff>800100</xdr:colOff>
      <xdr:row>13</xdr:row>
      <xdr:rowOff>114300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42900" y="2562225"/>
          <a:ext cx="1485900" cy="247650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浮遊客・流動客</a:t>
          </a:r>
        </a:p>
      </xdr:txBody>
    </xdr:sp>
    <xdr:clientData/>
  </xdr:twoCellAnchor>
  <xdr:twoCellAnchor>
    <xdr:from>
      <xdr:col>4</xdr:col>
      <xdr:colOff>85726</xdr:colOff>
      <xdr:row>9</xdr:row>
      <xdr:rowOff>28575</xdr:rowOff>
    </xdr:from>
    <xdr:to>
      <xdr:col>4</xdr:col>
      <xdr:colOff>771526</xdr:colOff>
      <xdr:row>10</xdr:row>
      <xdr:rowOff>85725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733676" y="1924050"/>
          <a:ext cx="68580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２０代</a:t>
          </a:r>
        </a:p>
      </xdr:txBody>
    </xdr:sp>
    <xdr:clientData/>
  </xdr:twoCellAnchor>
  <xdr:twoCellAnchor>
    <xdr:from>
      <xdr:col>9</xdr:col>
      <xdr:colOff>66677</xdr:colOff>
      <xdr:row>9</xdr:row>
      <xdr:rowOff>47625</xdr:rowOff>
    </xdr:from>
    <xdr:to>
      <xdr:col>9</xdr:col>
      <xdr:colOff>723901</xdr:colOff>
      <xdr:row>10</xdr:row>
      <xdr:rowOff>104775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62752" y="1943100"/>
          <a:ext cx="657224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男性</a:t>
          </a:r>
        </a:p>
      </xdr:txBody>
    </xdr:sp>
    <xdr:clientData/>
  </xdr:twoCellAnchor>
  <xdr:twoCellAnchor>
    <xdr:from>
      <xdr:col>9</xdr:col>
      <xdr:colOff>771526</xdr:colOff>
      <xdr:row>9</xdr:row>
      <xdr:rowOff>47625</xdr:rowOff>
    </xdr:from>
    <xdr:to>
      <xdr:col>10</xdr:col>
      <xdr:colOff>600075</xdr:colOff>
      <xdr:row>10</xdr:row>
      <xdr:rowOff>104775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467601" y="1943100"/>
          <a:ext cx="638174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女性</a:t>
          </a:r>
        </a:p>
      </xdr:txBody>
    </xdr:sp>
    <xdr:clientData/>
  </xdr:twoCellAnchor>
  <xdr:twoCellAnchor>
    <xdr:from>
      <xdr:col>1</xdr:col>
      <xdr:colOff>123825</xdr:colOff>
      <xdr:row>17</xdr:row>
      <xdr:rowOff>38100</xdr:rowOff>
    </xdr:from>
    <xdr:to>
      <xdr:col>2</xdr:col>
      <xdr:colOff>800100</xdr:colOff>
      <xdr:row>18</xdr:row>
      <xdr:rowOff>95250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42900" y="3448050"/>
          <a:ext cx="148590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ひとり</a:t>
          </a:r>
        </a:p>
      </xdr:txBody>
    </xdr:sp>
    <xdr:clientData/>
  </xdr:twoCellAnchor>
  <xdr:twoCellAnchor>
    <xdr:from>
      <xdr:col>1</xdr:col>
      <xdr:colOff>123825</xdr:colOff>
      <xdr:row>18</xdr:row>
      <xdr:rowOff>152400</xdr:rowOff>
    </xdr:from>
    <xdr:to>
      <xdr:col>2</xdr:col>
      <xdr:colOff>800100</xdr:colOff>
      <xdr:row>20</xdr:row>
      <xdr:rowOff>19050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42900" y="3762375"/>
          <a:ext cx="1485900" cy="266700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カップル</a:t>
          </a:r>
        </a:p>
      </xdr:txBody>
    </xdr:sp>
    <xdr:clientData/>
  </xdr:twoCellAnchor>
  <xdr:twoCellAnchor>
    <xdr:from>
      <xdr:col>1</xdr:col>
      <xdr:colOff>123826</xdr:colOff>
      <xdr:row>21</xdr:row>
      <xdr:rowOff>180975</xdr:rowOff>
    </xdr:from>
    <xdr:to>
      <xdr:col>2</xdr:col>
      <xdr:colOff>800101</xdr:colOff>
      <xdr:row>23</xdr:row>
      <xdr:rowOff>28575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42901" y="4391025"/>
          <a:ext cx="1485900" cy="247650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友人・同僚</a:t>
          </a:r>
        </a:p>
      </xdr:txBody>
    </xdr:sp>
    <xdr:clientData/>
  </xdr:twoCellAnchor>
  <xdr:twoCellAnchor>
    <xdr:from>
      <xdr:col>1</xdr:col>
      <xdr:colOff>123825</xdr:colOff>
      <xdr:row>20</xdr:row>
      <xdr:rowOff>76200</xdr:rowOff>
    </xdr:from>
    <xdr:to>
      <xdr:col>2</xdr:col>
      <xdr:colOff>800100</xdr:colOff>
      <xdr:row>21</xdr:row>
      <xdr:rowOff>123825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42900" y="4086225"/>
          <a:ext cx="1485900" cy="247650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ファミリー</a:t>
          </a:r>
        </a:p>
      </xdr:txBody>
    </xdr:sp>
    <xdr:clientData/>
  </xdr:twoCellAnchor>
  <xdr:twoCellAnchor>
    <xdr:from>
      <xdr:col>3</xdr:col>
      <xdr:colOff>190500</xdr:colOff>
      <xdr:row>18</xdr:row>
      <xdr:rowOff>152400</xdr:rowOff>
    </xdr:from>
    <xdr:to>
      <xdr:col>4</xdr:col>
      <xdr:colOff>695325</xdr:colOff>
      <xdr:row>20</xdr:row>
      <xdr:rowOff>9525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028825" y="3762375"/>
          <a:ext cx="131445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週１回程度</a:t>
          </a:r>
        </a:p>
      </xdr:txBody>
    </xdr:sp>
    <xdr:clientData/>
  </xdr:twoCellAnchor>
  <xdr:twoCellAnchor>
    <xdr:from>
      <xdr:col>3</xdr:col>
      <xdr:colOff>190500</xdr:colOff>
      <xdr:row>20</xdr:row>
      <xdr:rowOff>66675</xdr:rowOff>
    </xdr:from>
    <xdr:to>
      <xdr:col>4</xdr:col>
      <xdr:colOff>695325</xdr:colOff>
      <xdr:row>21</xdr:row>
      <xdr:rowOff>123825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028825" y="4076700"/>
          <a:ext cx="131445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月１・２回程度</a:t>
          </a:r>
        </a:p>
      </xdr:txBody>
    </xdr:sp>
    <xdr:clientData/>
  </xdr:twoCellAnchor>
  <xdr:twoCellAnchor>
    <xdr:from>
      <xdr:col>3</xdr:col>
      <xdr:colOff>190500</xdr:colOff>
      <xdr:row>21</xdr:row>
      <xdr:rowOff>180975</xdr:rowOff>
    </xdr:from>
    <xdr:to>
      <xdr:col>4</xdr:col>
      <xdr:colOff>685800</xdr:colOff>
      <xdr:row>23</xdr:row>
      <xdr:rowOff>38100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028825" y="4391025"/>
          <a:ext cx="1304925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２～３ヵ月に１回程度</a:t>
          </a:r>
        </a:p>
      </xdr:txBody>
    </xdr:sp>
    <xdr:clientData/>
  </xdr:twoCellAnchor>
  <xdr:twoCellAnchor>
    <xdr:from>
      <xdr:col>3</xdr:col>
      <xdr:colOff>190500</xdr:colOff>
      <xdr:row>23</xdr:row>
      <xdr:rowOff>85725</xdr:rowOff>
    </xdr:from>
    <xdr:to>
      <xdr:col>4</xdr:col>
      <xdr:colOff>695325</xdr:colOff>
      <xdr:row>24</xdr:row>
      <xdr:rowOff>142875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028825" y="4695825"/>
          <a:ext cx="131445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年に１・２回程度</a:t>
          </a:r>
        </a:p>
      </xdr:txBody>
    </xdr:sp>
    <xdr:clientData/>
  </xdr:twoCellAnchor>
  <xdr:twoCellAnchor>
    <xdr:from>
      <xdr:col>5</xdr:col>
      <xdr:colOff>57152</xdr:colOff>
      <xdr:row>17</xdr:row>
      <xdr:rowOff>38100</xdr:rowOff>
    </xdr:from>
    <xdr:to>
      <xdr:col>6</xdr:col>
      <xdr:colOff>533400</xdr:colOff>
      <xdr:row>18</xdr:row>
      <xdr:rowOff>95250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514727" y="3448050"/>
          <a:ext cx="1285873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３０分以内</a:t>
          </a:r>
        </a:p>
      </xdr:txBody>
    </xdr:sp>
    <xdr:clientData/>
  </xdr:twoCellAnchor>
  <xdr:twoCellAnchor>
    <xdr:from>
      <xdr:col>5</xdr:col>
      <xdr:colOff>57151</xdr:colOff>
      <xdr:row>18</xdr:row>
      <xdr:rowOff>152400</xdr:rowOff>
    </xdr:from>
    <xdr:to>
      <xdr:col>6</xdr:col>
      <xdr:colOff>542925</xdr:colOff>
      <xdr:row>20</xdr:row>
      <xdr:rowOff>9525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514726" y="3762375"/>
          <a:ext cx="1295399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３０～６０分</a:t>
          </a:r>
        </a:p>
      </xdr:txBody>
    </xdr:sp>
    <xdr:clientData/>
  </xdr:twoCellAnchor>
  <xdr:twoCellAnchor>
    <xdr:from>
      <xdr:col>5</xdr:col>
      <xdr:colOff>57151</xdr:colOff>
      <xdr:row>20</xdr:row>
      <xdr:rowOff>66675</xdr:rowOff>
    </xdr:from>
    <xdr:to>
      <xdr:col>6</xdr:col>
      <xdr:colOff>542925</xdr:colOff>
      <xdr:row>21</xdr:row>
      <xdr:rowOff>123825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514726" y="4076700"/>
          <a:ext cx="1295399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６０～９０分</a:t>
          </a:r>
        </a:p>
      </xdr:txBody>
    </xdr:sp>
    <xdr:clientData/>
  </xdr:twoCellAnchor>
  <xdr:twoCellAnchor>
    <xdr:from>
      <xdr:col>5</xdr:col>
      <xdr:colOff>47626</xdr:colOff>
      <xdr:row>21</xdr:row>
      <xdr:rowOff>180975</xdr:rowOff>
    </xdr:from>
    <xdr:to>
      <xdr:col>6</xdr:col>
      <xdr:colOff>552450</xdr:colOff>
      <xdr:row>23</xdr:row>
      <xdr:rowOff>38100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505201" y="4391025"/>
          <a:ext cx="1314449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９０～１２０分</a:t>
          </a:r>
        </a:p>
      </xdr:txBody>
    </xdr:sp>
    <xdr:clientData/>
  </xdr:twoCellAnchor>
  <xdr:twoCellAnchor>
    <xdr:from>
      <xdr:col>7</xdr:col>
      <xdr:colOff>85725</xdr:colOff>
      <xdr:row>17</xdr:row>
      <xdr:rowOff>38100</xdr:rowOff>
    </xdr:from>
    <xdr:to>
      <xdr:col>10</xdr:col>
      <xdr:colOff>219076</xdr:colOff>
      <xdr:row>18</xdr:row>
      <xdr:rowOff>95250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162550" y="3448050"/>
          <a:ext cx="2562226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モーニング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（</a:t>
          </a:r>
          <a:r>
            <a:rPr kumimoji="1" lang="en-US" altLang="ja-JP" sz="1000" baseline="0">
              <a:solidFill>
                <a:sysClr val="windowText" lastClr="000000"/>
              </a:solidFill>
            </a:rPr>
            <a:t>8:00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～</a:t>
          </a:r>
          <a:r>
            <a:rPr kumimoji="1" lang="en-US" altLang="ja-JP" sz="1000" baseline="0">
              <a:solidFill>
                <a:sysClr val="windowText" lastClr="000000"/>
              </a:solidFill>
            </a:rPr>
            <a:t>11:00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）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85725</xdr:colOff>
      <xdr:row>18</xdr:row>
      <xdr:rowOff>152400</xdr:rowOff>
    </xdr:from>
    <xdr:to>
      <xdr:col>10</xdr:col>
      <xdr:colOff>219076</xdr:colOff>
      <xdr:row>20</xdr:row>
      <xdr:rowOff>9525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5162550" y="3762375"/>
          <a:ext cx="2562226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ランチ （</a:t>
          </a:r>
          <a:r>
            <a:rPr kumimoji="1" lang="en-US" altLang="ja-JP" sz="1000">
              <a:solidFill>
                <a:sysClr val="windowText" lastClr="000000"/>
              </a:solidFill>
            </a:rPr>
            <a:t>11:00</a:t>
          </a:r>
          <a:r>
            <a:rPr kumimoji="1" lang="ja-JP" altLang="en-US" sz="1000">
              <a:solidFill>
                <a:sysClr val="windowText" lastClr="000000"/>
              </a:solidFill>
            </a:rPr>
            <a:t>～</a:t>
          </a:r>
          <a:r>
            <a:rPr kumimoji="1" lang="en-US" altLang="ja-JP" sz="1000">
              <a:solidFill>
                <a:sysClr val="windowText" lastClr="000000"/>
              </a:solidFill>
            </a:rPr>
            <a:t>14:00</a:t>
          </a:r>
          <a:r>
            <a:rPr kumimoji="1" lang="ja-JP" altLang="en-US" sz="1000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  <xdr:twoCellAnchor>
    <xdr:from>
      <xdr:col>7</xdr:col>
      <xdr:colOff>85725</xdr:colOff>
      <xdr:row>20</xdr:row>
      <xdr:rowOff>66675</xdr:rowOff>
    </xdr:from>
    <xdr:to>
      <xdr:col>10</xdr:col>
      <xdr:colOff>219076</xdr:colOff>
      <xdr:row>21</xdr:row>
      <xdr:rowOff>123825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5162550" y="4076700"/>
          <a:ext cx="2562226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ティータイム（</a:t>
          </a:r>
          <a:r>
            <a:rPr kumimoji="1" lang="en-US" altLang="ja-JP" sz="1000">
              <a:solidFill>
                <a:sysClr val="windowText" lastClr="000000"/>
              </a:solidFill>
            </a:rPr>
            <a:t>14:00</a:t>
          </a:r>
          <a:r>
            <a:rPr kumimoji="1" lang="ja-JP" altLang="en-US" sz="1000">
              <a:solidFill>
                <a:sysClr val="windowText" lastClr="000000"/>
              </a:solidFill>
            </a:rPr>
            <a:t>～</a:t>
          </a:r>
          <a:r>
            <a:rPr kumimoji="1" lang="en-US" altLang="ja-JP" sz="1000">
              <a:solidFill>
                <a:sysClr val="windowText" lastClr="000000"/>
              </a:solidFill>
            </a:rPr>
            <a:t>17:00</a:t>
          </a:r>
          <a:r>
            <a:rPr kumimoji="1" lang="ja-JP" altLang="en-US" sz="1000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  <xdr:twoCellAnchor>
    <xdr:from>
      <xdr:col>7</xdr:col>
      <xdr:colOff>95250</xdr:colOff>
      <xdr:row>21</xdr:row>
      <xdr:rowOff>180975</xdr:rowOff>
    </xdr:from>
    <xdr:to>
      <xdr:col>10</xdr:col>
      <xdr:colOff>228601</xdr:colOff>
      <xdr:row>23</xdr:row>
      <xdr:rowOff>38100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172075" y="4391025"/>
          <a:ext cx="2562226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ディナー　（</a:t>
          </a:r>
          <a:r>
            <a:rPr kumimoji="1" lang="en-US" altLang="ja-JP" sz="1000">
              <a:solidFill>
                <a:sysClr val="windowText" lastClr="000000"/>
              </a:solidFill>
            </a:rPr>
            <a:t>17:00</a:t>
          </a:r>
          <a:r>
            <a:rPr kumimoji="1" lang="ja-JP" altLang="en-US" sz="1000">
              <a:solidFill>
                <a:sysClr val="windowText" lastClr="000000"/>
              </a:solidFill>
            </a:rPr>
            <a:t>～</a:t>
          </a:r>
          <a:r>
            <a:rPr kumimoji="1" lang="en-US" altLang="ja-JP" sz="1000">
              <a:solidFill>
                <a:sysClr val="windowText" lastClr="000000"/>
              </a:solidFill>
            </a:rPr>
            <a:t>21:00</a:t>
          </a:r>
          <a:r>
            <a:rPr kumimoji="1" lang="ja-JP" altLang="en-US" sz="1000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  <xdr:twoCellAnchor>
    <xdr:from>
      <xdr:col>1</xdr:col>
      <xdr:colOff>123826</xdr:colOff>
      <xdr:row>23</xdr:row>
      <xdr:rowOff>85725</xdr:rowOff>
    </xdr:from>
    <xdr:to>
      <xdr:col>2</xdr:col>
      <xdr:colOff>800100</xdr:colOff>
      <xdr:row>24</xdr:row>
      <xdr:rowOff>133350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42901" y="4695825"/>
          <a:ext cx="1485899" cy="247650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接待・上客</a:t>
          </a:r>
        </a:p>
      </xdr:txBody>
    </xdr:sp>
    <xdr:clientData/>
  </xdr:twoCellAnchor>
  <xdr:twoCellAnchor>
    <xdr:from>
      <xdr:col>3</xdr:col>
      <xdr:colOff>190500</xdr:colOff>
      <xdr:row>17</xdr:row>
      <xdr:rowOff>38100</xdr:rowOff>
    </xdr:from>
    <xdr:to>
      <xdr:col>4</xdr:col>
      <xdr:colOff>685800</xdr:colOff>
      <xdr:row>18</xdr:row>
      <xdr:rowOff>95250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028825" y="3448050"/>
          <a:ext cx="1304925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週２～３回</a:t>
          </a:r>
        </a:p>
      </xdr:txBody>
    </xdr:sp>
    <xdr:clientData/>
  </xdr:twoCellAnchor>
  <xdr:twoCellAnchor>
    <xdr:from>
      <xdr:col>5</xdr:col>
      <xdr:colOff>47626</xdr:colOff>
      <xdr:row>23</xdr:row>
      <xdr:rowOff>85725</xdr:rowOff>
    </xdr:from>
    <xdr:to>
      <xdr:col>6</xdr:col>
      <xdr:colOff>542925</xdr:colOff>
      <xdr:row>24</xdr:row>
      <xdr:rowOff>142875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505201" y="4695825"/>
          <a:ext cx="1304924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１２０分以上</a:t>
          </a:r>
        </a:p>
      </xdr:txBody>
    </xdr:sp>
    <xdr:clientData/>
  </xdr:twoCellAnchor>
  <xdr:twoCellAnchor>
    <xdr:from>
      <xdr:col>7</xdr:col>
      <xdr:colOff>95251</xdr:colOff>
      <xdr:row>23</xdr:row>
      <xdr:rowOff>85725</xdr:rowOff>
    </xdr:from>
    <xdr:to>
      <xdr:col>10</xdr:col>
      <xdr:colOff>238126</xdr:colOff>
      <xdr:row>24</xdr:row>
      <xdr:rowOff>142875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5172076" y="4695825"/>
          <a:ext cx="257175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レイト　（</a:t>
          </a:r>
          <a:r>
            <a:rPr kumimoji="1" lang="en-US" altLang="ja-JP" sz="1000">
              <a:solidFill>
                <a:sysClr val="windowText" lastClr="000000"/>
              </a:solidFill>
            </a:rPr>
            <a:t>21:00</a:t>
          </a:r>
          <a:r>
            <a:rPr kumimoji="1" lang="ja-JP" altLang="en-US" sz="1000">
              <a:solidFill>
                <a:sysClr val="windowText" lastClr="000000"/>
              </a:solidFill>
            </a:rPr>
            <a:t>～</a:t>
          </a:r>
          <a:r>
            <a:rPr kumimoji="1" lang="en-US" altLang="ja-JP" sz="1000">
              <a:solidFill>
                <a:sysClr val="windowText" lastClr="000000"/>
              </a:solidFill>
            </a:rPr>
            <a:t>24:00</a:t>
          </a:r>
          <a:r>
            <a:rPr kumimoji="1" lang="ja-JP" altLang="en-US" sz="1000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  <xdr:twoCellAnchor>
    <xdr:from>
      <xdr:col>5</xdr:col>
      <xdr:colOff>9526</xdr:colOff>
      <xdr:row>9</xdr:row>
      <xdr:rowOff>28575</xdr:rowOff>
    </xdr:from>
    <xdr:to>
      <xdr:col>5</xdr:col>
      <xdr:colOff>695326</xdr:colOff>
      <xdr:row>10</xdr:row>
      <xdr:rowOff>85725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3467101" y="1924050"/>
          <a:ext cx="68580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３０代</a:t>
          </a:r>
        </a:p>
      </xdr:txBody>
    </xdr:sp>
    <xdr:clientData/>
  </xdr:twoCellAnchor>
  <xdr:twoCellAnchor>
    <xdr:from>
      <xdr:col>5</xdr:col>
      <xdr:colOff>742951</xdr:colOff>
      <xdr:row>9</xdr:row>
      <xdr:rowOff>28575</xdr:rowOff>
    </xdr:from>
    <xdr:to>
      <xdr:col>6</xdr:col>
      <xdr:colOff>619126</xdr:colOff>
      <xdr:row>10</xdr:row>
      <xdr:rowOff>85725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200526" y="1924050"/>
          <a:ext cx="68580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４０代</a:t>
          </a:r>
        </a:p>
      </xdr:txBody>
    </xdr:sp>
    <xdr:clientData/>
  </xdr:twoCellAnchor>
  <xdr:twoCellAnchor>
    <xdr:from>
      <xdr:col>6</xdr:col>
      <xdr:colOff>666751</xdr:colOff>
      <xdr:row>9</xdr:row>
      <xdr:rowOff>38100</xdr:rowOff>
    </xdr:from>
    <xdr:to>
      <xdr:col>7</xdr:col>
      <xdr:colOff>542926</xdr:colOff>
      <xdr:row>10</xdr:row>
      <xdr:rowOff>95250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933951" y="1933575"/>
          <a:ext cx="68580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５０代</a:t>
          </a:r>
        </a:p>
      </xdr:txBody>
    </xdr:sp>
    <xdr:clientData/>
  </xdr:twoCellAnchor>
  <xdr:twoCellAnchor>
    <xdr:from>
      <xdr:col>7</xdr:col>
      <xdr:colOff>590551</xdr:colOff>
      <xdr:row>9</xdr:row>
      <xdr:rowOff>47625</xdr:rowOff>
    </xdr:from>
    <xdr:to>
      <xdr:col>8</xdr:col>
      <xdr:colOff>466726</xdr:colOff>
      <xdr:row>10</xdr:row>
      <xdr:rowOff>104775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5667376" y="1943100"/>
          <a:ext cx="68580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６０代～</a:t>
          </a:r>
        </a:p>
      </xdr:txBody>
    </xdr:sp>
    <xdr:clientData/>
  </xdr:twoCellAnchor>
  <xdr:twoCellAnchor>
    <xdr:from>
      <xdr:col>3</xdr:col>
      <xdr:colOff>161926</xdr:colOff>
      <xdr:row>9</xdr:row>
      <xdr:rowOff>28575</xdr:rowOff>
    </xdr:from>
    <xdr:to>
      <xdr:col>4</xdr:col>
      <xdr:colOff>38101</xdr:colOff>
      <xdr:row>10</xdr:row>
      <xdr:rowOff>85725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2000251" y="1924050"/>
          <a:ext cx="68580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１０代</a:t>
          </a:r>
        </a:p>
      </xdr:txBody>
    </xdr:sp>
    <xdr:clientData/>
  </xdr:twoCellAnchor>
  <xdr:twoCellAnchor>
    <xdr:from>
      <xdr:col>4</xdr:col>
      <xdr:colOff>85726</xdr:colOff>
      <xdr:row>10</xdr:row>
      <xdr:rowOff>142875</xdr:rowOff>
    </xdr:from>
    <xdr:to>
      <xdr:col>4</xdr:col>
      <xdr:colOff>771526</xdr:colOff>
      <xdr:row>12</xdr:row>
      <xdr:rowOff>0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2733676" y="2238375"/>
          <a:ext cx="68580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２０代</a:t>
          </a:r>
        </a:p>
      </xdr:txBody>
    </xdr:sp>
    <xdr:clientData/>
  </xdr:twoCellAnchor>
  <xdr:twoCellAnchor>
    <xdr:from>
      <xdr:col>5</xdr:col>
      <xdr:colOff>9526</xdr:colOff>
      <xdr:row>10</xdr:row>
      <xdr:rowOff>142875</xdr:rowOff>
    </xdr:from>
    <xdr:to>
      <xdr:col>5</xdr:col>
      <xdr:colOff>695326</xdr:colOff>
      <xdr:row>12</xdr:row>
      <xdr:rowOff>0</xdr:rowOff>
    </xdr:to>
    <xdr:sp macro="" textlink="">
      <xdr:nvSpPr>
        <xdr:cNvPr id="34" name="角丸四角形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3467101" y="2238375"/>
          <a:ext cx="68580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３０代</a:t>
          </a:r>
        </a:p>
      </xdr:txBody>
    </xdr:sp>
    <xdr:clientData/>
  </xdr:twoCellAnchor>
  <xdr:twoCellAnchor>
    <xdr:from>
      <xdr:col>5</xdr:col>
      <xdr:colOff>742951</xdr:colOff>
      <xdr:row>10</xdr:row>
      <xdr:rowOff>142875</xdr:rowOff>
    </xdr:from>
    <xdr:to>
      <xdr:col>6</xdr:col>
      <xdr:colOff>619126</xdr:colOff>
      <xdr:row>12</xdr:row>
      <xdr:rowOff>0</xdr:rowOff>
    </xdr:to>
    <xdr:sp macro="" textlink="">
      <xdr:nvSpPr>
        <xdr:cNvPr id="35" name="角丸四角形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4200526" y="2238375"/>
          <a:ext cx="68580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４０代</a:t>
          </a:r>
        </a:p>
      </xdr:txBody>
    </xdr:sp>
    <xdr:clientData/>
  </xdr:twoCellAnchor>
  <xdr:twoCellAnchor>
    <xdr:from>
      <xdr:col>6</xdr:col>
      <xdr:colOff>666751</xdr:colOff>
      <xdr:row>10</xdr:row>
      <xdr:rowOff>152400</xdr:rowOff>
    </xdr:from>
    <xdr:to>
      <xdr:col>7</xdr:col>
      <xdr:colOff>542926</xdr:colOff>
      <xdr:row>12</xdr:row>
      <xdr:rowOff>9525</xdr:rowOff>
    </xdr:to>
    <xdr:sp macro="" textlink="">
      <xdr:nvSpPr>
        <xdr:cNvPr id="36" name="角丸四角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4933951" y="2247900"/>
          <a:ext cx="68580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５０代</a:t>
          </a:r>
        </a:p>
      </xdr:txBody>
    </xdr:sp>
    <xdr:clientData/>
  </xdr:twoCellAnchor>
  <xdr:twoCellAnchor>
    <xdr:from>
      <xdr:col>7</xdr:col>
      <xdr:colOff>590551</xdr:colOff>
      <xdr:row>10</xdr:row>
      <xdr:rowOff>161925</xdr:rowOff>
    </xdr:from>
    <xdr:to>
      <xdr:col>8</xdr:col>
      <xdr:colOff>466726</xdr:colOff>
      <xdr:row>12</xdr:row>
      <xdr:rowOff>19050</xdr:rowOff>
    </xdr:to>
    <xdr:sp macro="" textlink="">
      <xdr:nvSpPr>
        <xdr:cNvPr id="37" name="角丸四角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5667376" y="2257425"/>
          <a:ext cx="68580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６０代～</a:t>
          </a:r>
        </a:p>
      </xdr:txBody>
    </xdr:sp>
    <xdr:clientData/>
  </xdr:twoCellAnchor>
  <xdr:twoCellAnchor>
    <xdr:from>
      <xdr:col>3</xdr:col>
      <xdr:colOff>161926</xdr:colOff>
      <xdr:row>10</xdr:row>
      <xdr:rowOff>142875</xdr:rowOff>
    </xdr:from>
    <xdr:to>
      <xdr:col>4</xdr:col>
      <xdr:colOff>38101</xdr:colOff>
      <xdr:row>12</xdr:row>
      <xdr:rowOff>0</xdr:rowOff>
    </xdr:to>
    <xdr:sp macro="" textlink="">
      <xdr:nvSpPr>
        <xdr:cNvPr id="38" name="角丸四角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2000251" y="2238375"/>
          <a:ext cx="68580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１０代</a:t>
          </a:r>
        </a:p>
      </xdr:txBody>
    </xdr:sp>
    <xdr:clientData/>
  </xdr:twoCellAnchor>
  <xdr:twoCellAnchor>
    <xdr:from>
      <xdr:col>4</xdr:col>
      <xdr:colOff>85726</xdr:colOff>
      <xdr:row>12</xdr:row>
      <xdr:rowOff>57150</xdr:rowOff>
    </xdr:from>
    <xdr:to>
      <xdr:col>4</xdr:col>
      <xdr:colOff>771526</xdr:colOff>
      <xdr:row>13</xdr:row>
      <xdr:rowOff>114300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2733676" y="2552700"/>
          <a:ext cx="68580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２０代</a:t>
          </a:r>
        </a:p>
      </xdr:txBody>
    </xdr:sp>
    <xdr:clientData/>
  </xdr:twoCellAnchor>
  <xdr:twoCellAnchor>
    <xdr:from>
      <xdr:col>5</xdr:col>
      <xdr:colOff>9526</xdr:colOff>
      <xdr:row>12</xdr:row>
      <xdr:rowOff>57150</xdr:rowOff>
    </xdr:from>
    <xdr:to>
      <xdr:col>5</xdr:col>
      <xdr:colOff>695326</xdr:colOff>
      <xdr:row>13</xdr:row>
      <xdr:rowOff>114300</xdr:rowOff>
    </xdr:to>
    <xdr:sp macro="" textlink="">
      <xdr:nvSpPr>
        <xdr:cNvPr id="40" name="角丸四角形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3467101" y="2552700"/>
          <a:ext cx="68580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３０代</a:t>
          </a:r>
        </a:p>
      </xdr:txBody>
    </xdr:sp>
    <xdr:clientData/>
  </xdr:twoCellAnchor>
  <xdr:twoCellAnchor>
    <xdr:from>
      <xdr:col>5</xdr:col>
      <xdr:colOff>742951</xdr:colOff>
      <xdr:row>12</xdr:row>
      <xdr:rowOff>57150</xdr:rowOff>
    </xdr:from>
    <xdr:to>
      <xdr:col>6</xdr:col>
      <xdr:colOff>619126</xdr:colOff>
      <xdr:row>13</xdr:row>
      <xdr:rowOff>114300</xdr:rowOff>
    </xdr:to>
    <xdr:sp macro="" textlink="">
      <xdr:nvSpPr>
        <xdr:cNvPr id="41" name="角丸四角形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4200526" y="2552700"/>
          <a:ext cx="68580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４０代</a:t>
          </a:r>
        </a:p>
      </xdr:txBody>
    </xdr:sp>
    <xdr:clientData/>
  </xdr:twoCellAnchor>
  <xdr:twoCellAnchor>
    <xdr:from>
      <xdr:col>6</xdr:col>
      <xdr:colOff>666751</xdr:colOff>
      <xdr:row>12</xdr:row>
      <xdr:rowOff>66675</xdr:rowOff>
    </xdr:from>
    <xdr:to>
      <xdr:col>7</xdr:col>
      <xdr:colOff>542926</xdr:colOff>
      <xdr:row>13</xdr:row>
      <xdr:rowOff>123825</xdr:rowOff>
    </xdr:to>
    <xdr:sp macro="" textlink="">
      <xdr:nvSpPr>
        <xdr:cNvPr id="42" name="角丸四角形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4933951" y="2562225"/>
          <a:ext cx="68580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５０代</a:t>
          </a:r>
        </a:p>
      </xdr:txBody>
    </xdr:sp>
    <xdr:clientData/>
  </xdr:twoCellAnchor>
  <xdr:twoCellAnchor>
    <xdr:from>
      <xdr:col>7</xdr:col>
      <xdr:colOff>590551</xdr:colOff>
      <xdr:row>12</xdr:row>
      <xdr:rowOff>76200</xdr:rowOff>
    </xdr:from>
    <xdr:to>
      <xdr:col>8</xdr:col>
      <xdr:colOff>466726</xdr:colOff>
      <xdr:row>13</xdr:row>
      <xdr:rowOff>133350</xdr:rowOff>
    </xdr:to>
    <xdr:sp macro="" textlink="">
      <xdr:nvSpPr>
        <xdr:cNvPr id="43" name="角丸四角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5667376" y="2571750"/>
          <a:ext cx="68580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６０代～</a:t>
          </a:r>
        </a:p>
      </xdr:txBody>
    </xdr:sp>
    <xdr:clientData/>
  </xdr:twoCellAnchor>
  <xdr:twoCellAnchor>
    <xdr:from>
      <xdr:col>3</xdr:col>
      <xdr:colOff>161926</xdr:colOff>
      <xdr:row>12</xdr:row>
      <xdr:rowOff>57150</xdr:rowOff>
    </xdr:from>
    <xdr:to>
      <xdr:col>4</xdr:col>
      <xdr:colOff>38101</xdr:colOff>
      <xdr:row>13</xdr:row>
      <xdr:rowOff>114300</xdr:rowOff>
    </xdr:to>
    <xdr:sp macro="" textlink="">
      <xdr:nvSpPr>
        <xdr:cNvPr id="44" name="角丸四角形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2000251" y="2552700"/>
          <a:ext cx="685800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１０代</a:t>
          </a:r>
        </a:p>
      </xdr:txBody>
    </xdr:sp>
    <xdr:clientData/>
  </xdr:twoCellAnchor>
  <xdr:twoCellAnchor>
    <xdr:from>
      <xdr:col>9</xdr:col>
      <xdr:colOff>66677</xdr:colOff>
      <xdr:row>10</xdr:row>
      <xdr:rowOff>161925</xdr:rowOff>
    </xdr:from>
    <xdr:to>
      <xdr:col>9</xdr:col>
      <xdr:colOff>723901</xdr:colOff>
      <xdr:row>12</xdr:row>
      <xdr:rowOff>19050</xdr:rowOff>
    </xdr:to>
    <xdr:sp macro="" textlink="">
      <xdr:nvSpPr>
        <xdr:cNvPr id="45" name="角丸四角形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6762752" y="2257425"/>
          <a:ext cx="657224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男性</a:t>
          </a:r>
        </a:p>
      </xdr:txBody>
    </xdr:sp>
    <xdr:clientData/>
  </xdr:twoCellAnchor>
  <xdr:twoCellAnchor>
    <xdr:from>
      <xdr:col>9</xdr:col>
      <xdr:colOff>771526</xdr:colOff>
      <xdr:row>10</xdr:row>
      <xdr:rowOff>161925</xdr:rowOff>
    </xdr:from>
    <xdr:to>
      <xdr:col>10</xdr:col>
      <xdr:colOff>600075</xdr:colOff>
      <xdr:row>12</xdr:row>
      <xdr:rowOff>19050</xdr:rowOff>
    </xdr:to>
    <xdr:sp macro="" textlink="">
      <xdr:nvSpPr>
        <xdr:cNvPr id="46" name="角丸四角形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7467601" y="2257425"/>
          <a:ext cx="638174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女性</a:t>
          </a:r>
        </a:p>
      </xdr:txBody>
    </xdr:sp>
    <xdr:clientData/>
  </xdr:twoCellAnchor>
  <xdr:twoCellAnchor>
    <xdr:from>
      <xdr:col>9</xdr:col>
      <xdr:colOff>66677</xdr:colOff>
      <xdr:row>12</xdr:row>
      <xdr:rowOff>76200</xdr:rowOff>
    </xdr:from>
    <xdr:to>
      <xdr:col>9</xdr:col>
      <xdr:colOff>723901</xdr:colOff>
      <xdr:row>13</xdr:row>
      <xdr:rowOff>133350</xdr:rowOff>
    </xdr:to>
    <xdr:sp macro="" textlink="">
      <xdr:nvSpPr>
        <xdr:cNvPr id="47" name="角丸四角形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6762752" y="2571750"/>
          <a:ext cx="657224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男性</a:t>
          </a:r>
        </a:p>
      </xdr:txBody>
    </xdr:sp>
    <xdr:clientData/>
  </xdr:twoCellAnchor>
  <xdr:twoCellAnchor>
    <xdr:from>
      <xdr:col>9</xdr:col>
      <xdr:colOff>771526</xdr:colOff>
      <xdr:row>12</xdr:row>
      <xdr:rowOff>76200</xdr:rowOff>
    </xdr:from>
    <xdr:to>
      <xdr:col>10</xdr:col>
      <xdr:colOff>600075</xdr:colOff>
      <xdr:row>13</xdr:row>
      <xdr:rowOff>133350</xdr:rowOff>
    </xdr:to>
    <xdr:sp macro="" textlink="">
      <xdr:nvSpPr>
        <xdr:cNvPr id="48" name="角丸四角形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7467601" y="2571750"/>
          <a:ext cx="638174" cy="257175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女性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VERA&#12469;&#12540;&#12496;/&#12514;&#12505;&#12521;/&#20250;&#35696;&#36039;&#26009;/&#65427;&#65421;&#65438;&#65431;&#20840;&#20307;&#20250;&#35696;/&#65302;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hhq01/maccom/My%20Documents/TopReview/971117_TR&#20013;&#32076;/&#19979;&#26399;&#26041;&#37341;&#30330;&#34920;&#20250;/&#20303;&#23429;&#12539;&#20184;&#21152;&#20385;&#20516;/7&#26376;/7&#65374;9&#26376;&#19978;&#26041;&#20462;&#27491;&#35336;&#30011;/&#20303;&#23429;&#12539;&#20184;&#21152;&#20385;&#20516;/6&#26376;/Desktop%20Folder/&#20303;&#23429;&#12539;&#20184;&#21152;&#20385;&#20516;/6&#26376;/32&#26399;&#12521;&#12452;&#12531;&#37096;&#38272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OVERA&#12469;&#12540;&#12496;/&#12514;&#12505;&#12521;/&#20250;&#35696;&#36039;&#26009;/&#65427;&#65421;&#65438;&#65431;&#20840;&#20307;&#20250;&#35696;/&#65427;&#65421;&#65438;&#65431;&#20840;&#20307;&#20250;&#35696;/&#65302;&#263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39171;&#23376;&#35336;&#30011;/&#36039;&#26009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HTK01/maccom/35&#26399;&#32076;&#21942;&#38283;&#30330;&#37096;/34&#26399;&#32076;&#21942;&#38283;&#30330;&#65298;&#37096;/&#20184;&#21152;&#20385;&#20516;/T-133&#26399;&#32207;&#25913;&#21892;&#20184;&#21152;/2&#37096;&#26376;&#21029;&#20491;&#20154;&#23455;&#32318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HHQ01/Maccom2/My%20Documents/IDEA_LINK/&#20107;&#26989;&#35336;&#30011;&#26360;/0002&#12452;&#12487;&#12450;&#26412;&#37096;&#12471;&#12517;&#125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2"/>
      <sheetName val="議事録"/>
      <sheetName val="FC"/>
      <sheetName val="ｼﾙﾊﾞｰ１"/>
      <sheetName val="ｼﾙﾊﾞｰ２"/>
      <sheetName val="ｼﾙﾊﾞｰ広告"/>
      <sheetName val="業務２"/>
      <sheetName val="業務１"/>
      <sheetName val="組織図"/>
      <sheetName val="収支計画(ＭＩＮ)"/>
      <sheetName val="収支計画(ＭＡＸ)"/>
      <sheetName val="加盟点ｼｭﾐﾚｰｼｮﾝ （ＭＩＮ）"/>
      <sheetName val="加盟点ｼｭﾐﾚｰｼｮﾝ（ＭＡＸ）"/>
      <sheetName val="月次資金繰り表"/>
      <sheetName val="予実分析表"/>
      <sheetName val="資本政策 "/>
      <sheetName val="営業日報"/>
      <sheetName val="ＴＭシート"/>
      <sheetName val="売上入力"/>
      <sheetName val="マスタ"/>
      <sheetName val="損益計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-2西支援　数値実績"/>
      <sheetName val="5_1_2西支援_数値実績"/>
      <sheetName val="Sheet1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2"/>
      <sheetName val="組織図"/>
      <sheetName val="収支計画(ＭＩＮ)"/>
      <sheetName val="収支計画(ＭＡＸ)"/>
      <sheetName val="加盟点ｼｭﾐﾚｰｼｮﾝ （ＭＩＮ）"/>
      <sheetName val="加盟点ｼｭﾐﾚｰｼｮﾝ（ＭＡＸ）"/>
      <sheetName val="月次資金繰り表"/>
      <sheetName val="予実分析表"/>
      <sheetName val="資本政策 "/>
      <sheetName val="摘要表"/>
      <sheetName val="メモ"/>
      <sheetName val="計画"/>
      <sheetName val="事業支援本部集計"/>
      <sheetName val="事業支援本部"/>
      <sheetName val="店舗開発部"/>
      <sheetName val="設計・施工管理部"/>
      <sheetName val="物流・商品開発部"/>
      <sheetName val="経営推進部"/>
      <sheetName val="中経策定について"/>
      <sheetName val="営業日報"/>
      <sheetName val="ＴＭシート"/>
      <sheetName val="売上入力"/>
      <sheetName val="マスタ"/>
      <sheetName val="損益計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間損益計画表"/>
      <sheetName val="新宿"/>
      <sheetName val="月間店舗活動計画表"/>
      <sheetName val="月間店舗活動報告書"/>
      <sheetName val="週間実績表"/>
      <sheetName val="日次損益管理表"/>
      <sheetName val="出数入力"/>
      <sheetName val="理論原価"/>
      <sheetName val="ロス入力"/>
      <sheetName val="基準シフト"/>
      <sheetName val="pa時間"/>
      <sheetName val="交通"/>
      <sheetName val="給料明細"/>
      <sheetName val="仕入入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酒井"/>
      <sheetName val="Sheet1"/>
      <sheetName val="商品リスト"/>
      <sheetName val="設計"/>
      <sheetName val="モデル"/>
      <sheetName val="【使い方】"/>
      <sheetName val="0.来店者リスト"/>
      <sheetName val="0.購入者リスト"/>
      <sheetName val="①休日設定"/>
      <sheetName val="②予実管理"/>
      <sheetName val="③予約入力"/>
      <sheetName val="④予約帳"/>
      <sheetName val="④予約帳 (次月)"/>
      <sheetName val="⑤接客実績"/>
      <sheetName val="⑥数値実績"/>
      <sheetName val="⑦メニュー分析"/>
      <sheetName val="⑦出数分析"/>
      <sheetName val="⑧在庫管理"/>
      <sheetName val="⑨今月来店客"/>
      <sheetName val="⑩今月購入客"/>
      <sheetName val="【入力シート①月初　基礎・目標入力】"/>
      <sheetName val="04.【月末】損益計算書"/>
      <sheetName val="Sheet2"/>
      <sheetName val="5-1-2西支援　数値実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次ＰＬ"/>
      <sheetName val="本部費用内訳"/>
      <sheetName val="直営出店計画"/>
      <sheetName val="加盟契約計画"/>
      <sheetName val="ＦＣ出店計画"/>
      <sheetName val="直営店モデル収支"/>
      <sheetName val="加盟店モデル収支"/>
      <sheetName val="ラフプラ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6"/>
  <sheetViews>
    <sheetView showGridLines="0" tabSelected="1" view="pageBreakPreview" zoomScaleNormal="100" zoomScaleSheetLayoutView="100" workbookViewId="0">
      <selection activeCell="K7" sqref="K7"/>
    </sheetView>
  </sheetViews>
  <sheetFormatPr baseColWidth="10" defaultColWidth="8" defaultRowHeight="15.75" customHeight="1"/>
  <cols>
    <col min="1" max="1" width="2.1640625" style="126" customWidth="1"/>
    <col min="2" max="13" width="9" style="126" customWidth="1"/>
    <col min="14" max="14" width="2.5" style="126" customWidth="1"/>
    <col min="15" max="16" width="7.83203125" style="135" customWidth="1"/>
    <col min="17" max="17" width="7.83203125" style="131" customWidth="1"/>
    <col min="18" max="16384" width="8" style="126"/>
  </cols>
  <sheetData>
    <row r="1" spans="2:17" ht="30" customHeight="1">
      <c r="O1" s="124"/>
      <c r="P1" s="124"/>
      <c r="Q1" s="125"/>
    </row>
    <row r="2" spans="2:17" ht="15.75" customHeight="1">
      <c r="O2" s="124"/>
      <c r="P2" s="124"/>
      <c r="Q2" s="125"/>
    </row>
    <row r="3" spans="2:17" ht="15.75" customHeight="1">
      <c r="O3" s="124"/>
      <c r="P3" s="124"/>
      <c r="Q3" s="125"/>
    </row>
    <row r="4" spans="2:17" ht="14.25" customHeight="1">
      <c r="O4" s="124"/>
      <c r="P4" s="124"/>
      <c r="Q4" s="128"/>
    </row>
    <row r="5" spans="2:17" ht="14.25" customHeight="1">
      <c r="O5" s="124"/>
      <c r="P5" s="124"/>
      <c r="Q5" s="29"/>
    </row>
    <row r="6" spans="2:17" ht="14.25" customHeight="1">
      <c r="O6" s="124"/>
      <c r="P6" s="124"/>
      <c r="Q6" s="29"/>
    </row>
    <row r="7" spans="2:17" ht="14.25" customHeight="1">
      <c r="O7" s="124"/>
      <c r="P7" s="124"/>
      <c r="Q7" s="29"/>
    </row>
    <row r="8" spans="2:17" ht="14.25" customHeight="1">
      <c r="O8" s="124"/>
      <c r="P8" s="124"/>
      <c r="Q8" s="29"/>
    </row>
    <row r="9" spans="2:17" ht="14.25" customHeight="1" thickBot="1">
      <c r="O9" s="124"/>
      <c r="P9" s="124"/>
      <c r="Q9" s="29"/>
    </row>
    <row r="10" spans="2:17" ht="14.25" customHeight="1">
      <c r="B10" s="927" t="s">
        <v>348</v>
      </c>
      <c r="C10" s="928"/>
      <c r="D10" s="928"/>
      <c r="E10" s="928"/>
      <c r="F10" s="928"/>
      <c r="G10" s="928"/>
      <c r="H10" s="928"/>
      <c r="I10" s="928"/>
      <c r="J10" s="928"/>
      <c r="K10" s="928"/>
      <c r="L10" s="928"/>
      <c r="M10" s="929"/>
      <c r="O10" s="129"/>
      <c r="P10" s="130"/>
      <c r="Q10" s="126"/>
    </row>
    <row r="11" spans="2:17" ht="14.25" customHeight="1">
      <c r="B11" s="930"/>
      <c r="C11" s="931"/>
      <c r="D11" s="931"/>
      <c r="E11" s="931"/>
      <c r="F11" s="931"/>
      <c r="G11" s="931"/>
      <c r="H11" s="931"/>
      <c r="I11" s="931"/>
      <c r="J11" s="931"/>
      <c r="K11" s="931"/>
      <c r="L11" s="931"/>
      <c r="M11" s="932"/>
      <c r="O11" s="129"/>
      <c r="P11" s="129"/>
      <c r="Q11" s="29"/>
    </row>
    <row r="12" spans="2:17" ht="14.25" customHeight="1">
      <c r="B12" s="930"/>
      <c r="C12" s="931"/>
      <c r="D12" s="931"/>
      <c r="E12" s="931"/>
      <c r="F12" s="931"/>
      <c r="G12" s="931"/>
      <c r="H12" s="931"/>
      <c r="I12" s="931"/>
      <c r="J12" s="931"/>
      <c r="K12" s="931"/>
      <c r="L12" s="931"/>
      <c r="M12" s="932"/>
      <c r="O12" s="129"/>
      <c r="P12" s="127"/>
    </row>
    <row r="13" spans="2:17" s="132" customFormat="1" ht="14.25" customHeight="1" thickBot="1">
      <c r="B13" s="933"/>
      <c r="C13" s="934"/>
      <c r="D13" s="934"/>
      <c r="E13" s="934"/>
      <c r="F13" s="934"/>
      <c r="G13" s="934"/>
      <c r="H13" s="934"/>
      <c r="I13" s="934"/>
      <c r="J13" s="934"/>
      <c r="K13" s="934"/>
      <c r="L13" s="934"/>
      <c r="M13" s="935"/>
      <c r="O13" s="129"/>
    </row>
    <row r="14" spans="2:17" s="132" customFormat="1" ht="14.25" customHeight="1">
      <c r="O14" s="129"/>
      <c r="P14" s="129"/>
      <c r="Q14" s="29"/>
    </row>
    <row r="15" spans="2:17" s="132" customFormat="1" ht="14.25" customHeight="1">
      <c r="O15" s="1"/>
      <c r="P15" s="129"/>
      <c r="Q15" s="29"/>
    </row>
    <row r="16" spans="2:17" s="132" customFormat="1" ht="14.25" customHeight="1">
      <c r="O16" s="1"/>
      <c r="P16" s="129"/>
      <c r="Q16" s="29"/>
    </row>
    <row r="17" spans="2:18" s="132" customFormat="1" ht="14.25" customHeight="1">
      <c r="O17" s="1"/>
      <c r="P17" s="129"/>
      <c r="Q17" s="29"/>
    </row>
    <row r="18" spans="2:18" ht="14.25" customHeight="1">
      <c r="B18" s="694"/>
      <c r="C18" s="694"/>
      <c r="D18" s="694"/>
      <c r="E18" s="694"/>
      <c r="F18" s="694"/>
      <c r="G18" s="694"/>
      <c r="H18" s="694"/>
      <c r="I18" s="694"/>
      <c r="J18" s="694"/>
      <c r="K18" s="694"/>
      <c r="L18" s="694"/>
      <c r="M18" s="694"/>
      <c r="O18" s="1"/>
      <c r="P18" s="129"/>
      <c r="Q18" s="29"/>
    </row>
    <row r="19" spans="2:18" ht="14.25" customHeight="1">
      <c r="B19" s="694"/>
      <c r="C19" s="694"/>
      <c r="D19" s="694"/>
      <c r="E19" s="694"/>
      <c r="F19" s="694"/>
      <c r="G19" s="694"/>
      <c r="H19" s="694"/>
      <c r="I19" s="694"/>
      <c r="J19" s="694"/>
      <c r="K19" s="694"/>
      <c r="L19" s="694"/>
      <c r="M19" s="694"/>
      <c r="O19" s="133"/>
      <c r="P19" s="129"/>
      <c r="Q19" s="29"/>
    </row>
    <row r="20" spans="2:18" ht="14.25" customHeight="1">
      <c r="B20" s="694"/>
      <c r="C20" s="694"/>
      <c r="D20" s="694"/>
      <c r="E20" s="694"/>
      <c r="F20" s="694"/>
      <c r="G20" s="694"/>
      <c r="H20" s="694"/>
      <c r="I20" s="694"/>
      <c r="J20" s="694"/>
      <c r="K20" s="694"/>
      <c r="L20" s="694"/>
      <c r="M20" s="694"/>
      <c r="O20" s="133"/>
      <c r="P20" s="129"/>
      <c r="Q20" s="29"/>
    </row>
    <row r="21" spans="2:18" ht="14.25" customHeight="1">
      <c r="B21" s="694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O21" s="134"/>
      <c r="P21" s="129"/>
      <c r="Q21" s="29"/>
    </row>
    <row r="22" spans="2:18" ht="14.25" customHeight="1">
      <c r="B22" s="694"/>
      <c r="C22" s="694"/>
      <c r="D22" s="694"/>
      <c r="E22" s="694"/>
      <c r="F22" s="694"/>
      <c r="G22" s="694"/>
      <c r="H22" s="694"/>
      <c r="I22" s="694"/>
      <c r="J22" s="694"/>
      <c r="K22" s="694"/>
      <c r="L22" s="694"/>
      <c r="M22" s="694"/>
      <c r="O22" s="134"/>
      <c r="P22" s="129"/>
      <c r="Q22" s="29"/>
    </row>
    <row r="23" spans="2:18" ht="14.25" customHeight="1">
      <c r="O23" s="134"/>
      <c r="P23" s="129"/>
      <c r="Q23" s="29"/>
    </row>
    <row r="24" spans="2:18" ht="14.25" customHeight="1">
      <c r="O24" s="134"/>
      <c r="P24" s="129"/>
      <c r="Q24" s="29"/>
    </row>
    <row r="25" spans="2:18" ht="14.25" customHeight="1">
      <c r="O25" s="134"/>
      <c r="P25" s="129"/>
      <c r="Q25" s="29"/>
    </row>
    <row r="28" spans="2:18" ht="32.25" customHeight="1"/>
    <row r="31" spans="2:18" ht="15.75" customHeight="1">
      <c r="Q31" s="135"/>
      <c r="R31" s="131"/>
    </row>
    <row r="32" spans="2:18" ht="15.75" customHeight="1">
      <c r="Q32" s="135"/>
      <c r="R32" s="131"/>
    </row>
    <row r="33" spans="17:18" ht="15.75" customHeight="1">
      <c r="Q33" s="135"/>
      <c r="R33" s="131"/>
    </row>
    <row r="34" spans="17:18" ht="15.75" customHeight="1">
      <c r="Q34" s="135"/>
      <c r="R34" s="131"/>
    </row>
    <row r="35" spans="17:18" ht="15.75" customHeight="1">
      <c r="Q35" s="135"/>
      <c r="R35" s="131"/>
    </row>
    <row r="36" spans="17:18" ht="15.75" customHeight="1">
      <c r="Q36" s="135"/>
      <c r="R36" s="131"/>
    </row>
    <row r="37" spans="17:18" ht="15.75" customHeight="1">
      <c r="Q37" s="135"/>
      <c r="R37" s="131"/>
    </row>
    <row r="38" spans="17:18" ht="15.75" customHeight="1">
      <c r="Q38" s="135"/>
      <c r="R38" s="131"/>
    </row>
    <row r="39" spans="17:18" ht="15.75" customHeight="1">
      <c r="Q39" s="135"/>
      <c r="R39" s="131"/>
    </row>
    <row r="40" spans="17:18" ht="15.75" customHeight="1">
      <c r="Q40" s="135"/>
      <c r="R40" s="131"/>
    </row>
    <row r="41" spans="17:18" ht="15.75" customHeight="1">
      <c r="Q41" s="135"/>
      <c r="R41" s="131"/>
    </row>
    <row r="42" spans="17:18" ht="15.75" customHeight="1">
      <c r="Q42" s="135"/>
      <c r="R42" s="131"/>
    </row>
    <row r="55" spans="11:13" ht="15.75" customHeight="1">
      <c r="K55" s="447" t="s">
        <v>293</v>
      </c>
      <c r="L55" s="691">
        <f ca="1">TODAY()</f>
        <v>44227</v>
      </c>
      <c r="M55" s="692"/>
    </row>
    <row r="56" spans="11:13" ht="15.75" customHeight="1">
      <c r="K56" s="447" t="s">
        <v>294</v>
      </c>
      <c r="L56" s="693"/>
      <c r="M56" s="692"/>
    </row>
  </sheetData>
  <mergeCells count="4">
    <mergeCell ref="B10:M13"/>
    <mergeCell ref="L55:M55"/>
    <mergeCell ref="L56:M56"/>
    <mergeCell ref="B18:M22"/>
  </mergeCells>
  <phoneticPr fontId="2"/>
  <pageMargins left="0.19685039370078741" right="0.15748031496062992" top="0.47244094488188981" bottom="0.43307086614173229" header="0.51181102362204722" footer="0.39370078740157483"/>
  <pageSetup paperSize="9" scale="7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3"/>
  <sheetViews>
    <sheetView showGridLines="0" view="pageBreakPreview" zoomScaleNormal="100" zoomScaleSheetLayoutView="100" workbookViewId="0">
      <selection sqref="A1:O2"/>
    </sheetView>
  </sheetViews>
  <sheetFormatPr baseColWidth="10" defaultColWidth="8.83203125" defaultRowHeight="14"/>
  <cols>
    <col min="1" max="1" width="4.1640625" customWidth="1"/>
    <col min="2" max="2" width="11.1640625" customWidth="1"/>
    <col min="3" max="8" width="7.1640625" customWidth="1"/>
    <col min="9" max="14" width="8" bestFit="1" customWidth="1"/>
    <col min="15" max="15" width="7.1640625" bestFit="1" customWidth="1"/>
  </cols>
  <sheetData>
    <row r="1" spans="1:15" ht="13.5" customHeight="1">
      <c r="A1" s="840" t="s">
        <v>208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2"/>
    </row>
    <row r="2" spans="1:15" ht="14.25" customHeight="1" thickBot="1">
      <c r="A2" s="843"/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5"/>
    </row>
    <row r="3" spans="1:15" ht="20" thickBot="1">
      <c r="A3" s="856"/>
      <c r="B3" s="856"/>
    </row>
    <row r="4" spans="1:15" s="95" customFormat="1" ht="15" thickBot="1">
      <c r="A4" s="857" t="s">
        <v>133</v>
      </c>
      <c r="B4" s="858"/>
      <c r="C4" s="411" t="str">
        <f>'5.損益計算（好調時)'!C4</f>
        <v>1月</v>
      </c>
      <c r="D4" s="411" t="str">
        <f>'5.損益計算（好調時)'!D4</f>
        <v>2月</v>
      </c>
      <c r="E4" s="411" t="str">
        <f>'5.損益計算（好調時)'!E4</f>
        <v>3月</v>
      </c>
      <c r="F4" s="411" t="str">
        <f>'5.損益計算（好調時)'!F4</f>
        <v>4月</v>
      </c>
      <c r="G4" s="411" t="str">
        <f>'5.損益計算（好調時)'!G4</f>
        <v>5月</v>
      </c>
      <c r="H4" s="411" t="str">
        <f>'5.損益計算（好調時)'!H4</f>
        <v>6月</v>
      </c>
      <c r="I4" s="411" t="str">
        <f>'5.損益計算（好調時)'!I4</f>
        <v>7月</v>
      </c>
      <c r="J4" s="411" t="str">
        <f>'5.損益計算（好調時)'!J4</f>
        <v>8月</v>
      </c>
      <c r="K4" s="411" t="str">
        <f>'5.損益計算（好調時)'!K4</f>
        <v>9月</v>
      </c>
      <c r="L4" s="411" t="str">
        <f>'5.損益計算（好調時)'!L4</f>
        <v>10月</v>
      </c>
      <c r="M4" s="411" t="str">
        <f>'5.損益計算（好調時)'!M4</f>
        <v>11月</v>
      </c>
      <c r="N4" s="411" t="str">
        <f>'5.損益計算（好調時)'!N4</f>
        <v>12月</v>
      </c>
      <c r="O4" s="462" t="s">
        <v>214</v>
      </c>
    </row>
    <row r="5" spans="1:15" s="95" customFormat="1">
      <c r="A5" s="859" t="s">
        <v>54</v>
      </c>
      <c r="B5" s="860"/>
      <c r="C5" s="412">
        <f t="shared" ref="C5:N5" si="0">C10/(C6+C7)</f>
        <v>0</v>
      </c>
      <c r="D5" s="412">
        <f t="shared" si="0"/>
        <v>0</v>
      </c>
      <c r="E5" s="412">
        <f t="shared" si="0"/>
        <v>0</v>
      </c>
      <c r="F5" s="412">
        <f t="shared" si="0"/>
        <v>0</v>
      </c>
      <c r="G5" s="412">
        <f t="shared" si="0"/>
        <v>0</v>
      </c>
      <c r="H5" s="412">
        <f t="shared" si="0"/>
        <v>0</v>
      </c>
      <c r="I5" s="412">
        <f t="shared" si="0"/>
        <v>0</v>
      </c>
      <c r="J5" s="412">
        <f t="shared" si="0"/>
        <v>0</v>
      </c>
      <c r="K5" s="412">
        <f t="shared" si="0"/>
        <v>0</v>
      </c>
      <c r="L5" s="412">
        <f t="shared" si="0"/>
        <v>0</v>
      </c>
      <c r="M5" s="412">
        <f t="shared" si="0"/>
        <v>0</v>
      </c>
      <c r="N5" s="413">
        <f t="shared" si="0"/>
        <v>0</v>
      </c>
      <c r="O5" s="460">
        <f>ROUND(O10/(O6+O7),0)</f>
        <v>0</v>
      </c>
    </row>
    <row r="6" spans="1:15" s="95" customFormat="1">
      <c r="A6" s="848" t="str">
        <f>'5.損益計算（好調時)'!A6:B6</f>
        <v>営業日数（平日）</v>
      </c>
      <c r="B6" s="861"/>
      <c r="C6" s="414">
        <f>'5.損益計算（好調時)'!C6</f>
        <v>21</v>
      </c>
      <c r="D6" s="414">
        <f>'5.損益計算（好調時)'!D6</f>
        <v>19</v>
      </c>
      <c r="E6" s="414">
        <f>'5.損益計算（好調時)'!E6</f>
        <v>22</v>
      </c>
      <c r="F6" s="414">
        <f>'5.損益計算（好調時)'!F6</f>
        <v>21</v>
      </c>
      <c r="G6" s="414">
        <f>'5.損益計算（好調時)'!G6</f>
        <v>20</v>
      </c>
      <c r="H6" s="414">
        <f>'5.損益計算（好調時)'!H6</f>
        <v>22</v>
      </c>
      <c r="I6" s="414">
        <f>'5.損益計算（好調時)'!I6</f>
        <v>22</v>
      </c>
      <c r="J6" s="414">
        <f>'5.損益計算（好調時)'!J6</f>
        <v>23</v>
      </c>
      <c r="K6" s="414">
        <f>'5.損益計算（好調時)'!K6</f>
        <v>20</v>
      </c>
      <c r="L6" s="414">
        <f>'5.損益計算（好調時)'!L6</f>
        <v>22</v>
      </c>
      <c r="M6" s="414">
        <f>'5.損益計算（好調時)'!M6</f>
        <v>20</v>
      </c>
      <c r="N6" s="414">
        <f>'5.損益計算（好調時)'!N6</f>
        <v>22</v>
      </c>
      <c r="O6" s="464">
        <f>ROUND(AVERAGE(C6:N6),1)</f>
        <v>21.2</v>
      </c>
    </row>
    <row r="7" spans="1:15" s="95" customFormat="1">
      <c r="A7" s="848" t="str">
        <f>'5.損益計算（好調時)'!A7:B7</f>
        <v>営業日数（土日祝日）</v>
      </c>
      <c r="B7" s="861"/>
      <c r="C7" s="414">
        <f>'5.損益計算（好調時)'!C7</f>
        <v>10</v>
      </c>
      <c r="D7" s="414">
        <f>'5.損益計算（好調時)'!D7</f>
        <v>9</v>
      </c>
      <c r="E7" s="414">
        <f>'5.損益計算（好調時)'!E7</f>
        <v>9</v>
      </c>
      <c r="F7" s="414">
        <f>'5.損益計算（好調時)'!F7</f>
        <v>9</v>
      </c>
      <c r="G7" s="414">
        <f>'5.損益計算（好調時)'!G7</f>
        <v>11</v>
      </c>
      <c r="H7" s="414">
        <f>'5.損益計算（好調時)'!H7</f>
        <v>8</v>
      </c>
      <c r="I7" s="414">
        <f>'5.損益計算（好調時)'!I7</f>
        <v>9</v>
      </c>
      <c r="J7" s="414">
        <f>'5.損益計算（好調時)'!J7</f>
        <v>8</v>
      </c>
      <c r="K7" s="414">
        <f>'5.損益計算（好調時)'!K7</f>
        <v>10</v>
      </c>
      <c r="L7" s="414">
        <f>'5.損益計算（好調時)'!L7</f>
        <v>9</v>
      </c>
      <c r="M7" s="414">
        <f>'5.損益計算（好調時)'!M7</f>
        <v>10</v>
      </c>
      <c r="N7" s="414">
        <f>'5.損益計算（好調時)'!N7</f>
        <v>9</v>
      </c>
      <c r="O7" s="461">
        <f>ROUND(AVERAGE(C7:N7),1)</f>
        <v>9.3000000000000007</v>
      </c>
    </row>
    <row r="8" spans="1:15" s="95" customFormat="1">
      <c r="A8" s="846" t="s">
        <v>140</v>
      </c>
      <c r="B8" s="847"/>
      <c r="C8" s="416">
        <f>'5.損益計算（平常時）'!C8</f>
        <v>0.95</v>
      </c>
      <c r="D8" s="416">
        <f>'5.損益計算（平常時）'!D8</f>
        <v>0.95</v>
      </c>
      <c r="E8" s="416">
        <f>'5.損益計算（平常時）'!E8</f>
        <v>1.05</v>
      </c>
      <c r="F8" s="416">
        <f>'5.損益計算（平常時）'!F8</f>
        <v>1.05</v>
      </c>
      <c r="G8" s="416">
        <f>'5.損益計算（平常時）'!G8</f>
        <v>0.95</v>
      </c>
      <c r="H8" s="416">
        <f>'5.損益計算（平常時）'!H8</f>
        <v>0.95</v>
      </c>
      <c r="I8" s="416">
        <f>'5.損益計算（平常時）'!I8</f>
        <v>1</v>
      </c>
      <c r="J8" s="416">
        <f>'5.損益計算（平常時）'!J8</f>
        <v>0.95</v>
      </c>
      <c r="K8" s="416">
        <f>'5.損益計算（平常時）'!K8</f>
        <v>1</v>
      </c>
      <c r="L8" s="416">
        <f>'5.損益計算（平常時）'!L8</f>
        <v>1</v>
      </c>
      <c r="M8" s="416">
        <f>'5.損益計算（平常時）'!M8</f>
        <v>1</v>
      </c>
      <c r="N8" s="416">
        <f>'5.損益計算（平常時）'!N8</f>
        <v>1.1000000000000001</v>
      </c>
      <c r="O8" s="465" t="s">
        <v>215</v>
      </c>
    </row>
    <row r="9" spans="1:15" s="95" customFormat="1">
      <c r="A9" s="848" t="s">
        <v>131</v>
      </c>
      <c r="B9" s="849"/>
      <c r="C9" s="448">
        <v>0.33</v>
      </c>
      <c r="D9" s="448">
        <v>0.55000000000000004</v>
      </c>
      <c r="E9" s="448">
        <v>0.6</v>
      </c>
      <c r="F9" s="448">
        <v>0.65</v>
      </c>
      <c r="G9" s="448">
        <v>0.7</v>
      </c>
      <c r="H9" s="448">
        <v>0.75</v>
      </c>
      <c r="I9" s="448">
        <v>0.8</v>
      </c>
      <c r="J9" s="448">
        <v>0.8</v>
      </c>
      <c r="K9" s="448">
        <v>0.8</v>
      </c>
      <c r="L9" s="448">
        <v>0.8</v>
      </c>
      <c r="M9" s="448">
        <v>0.8</v>
      </c>
      <c r="N9" s="449">
        <v>0.8</v>
      </c>
      <c r="O9" s="483" t="s">
        <v>215</v>
      </c>
    </row>
    <row r="10" spans="1:15" s="95" customFormat="1" ht="15" thickBot="1">
      <c r="A10" s="850" t="s">
        <v>47</v>
      </c>
      <c r="B10" s="851"/>
      <c r="C10" s="417">
        <f>(C6*'1-2．事業モデル'!$F$17+C7*'1-2．事業モデル'!$K$17)*C8*C9</f>
        <v>0</v>
      </c>
      <c r="D10" s="417">
        <f>(D6*'1-2．事業モデル'!$F$17+D7*'1-2．事業モデル'!$K$17)*D8*D9</f>
        <v>0</v>
      </c>
      <c r="E10" s="417">
        <f>(E6*'1-2．事業モデル'!$F$17+E7*'1-2．事業モデル'!$K$17)*E8*E9</f>
        <v>0</v>
      </c>
      <c r="F10" s="417">
        <f>(F6*'1-2．事業モデル'!$F$17+F7*'1-2．事業モデル'!$K$17)*F8*F9</f>
        <v>0</v>
      </c>
      <c r="G10" s="417">
        <f>(G6*'1-2．事業モデル'!$F$17+G7*'1-2．事業モデル'!$K$17)*G8*G9</f>
        <v>0</v>
      </c>
      <c r="H10" s="417">
        <f>(H6*'1-2．事業モデル'!$F$17+H7*'1-2．事業モデル'!$K$17)*H8*H9</f>
        <v>0</v>
      </c>
      <c r="I10" s="417">
        <f>(I6*'1-2．事業モデル'!$F$17+I7*'1-2．事業モデル'!$K$17)*I8*I9</f>
        <v>0</v>
      </c>
      <c r="J10" s="417">
        <f>(J6*'1-2．事業モデル'!$F$17+J7*'1-2．事業モデル'!$K$17)*J8*J9</f>
        <v>0</v>
      </c>
      <c r="K10" s="417">
        <f>(K6*'1-2．事業モデル'!$F$17+K7*'1-2．事業モデル'!$K$17)*K8*K9</f>
        <v>0</v>
      </c>
      <c r="L10" s="417">
        <f>(L6*'1-2．事業モデル'!$F$17+L7*'1-2．事業モデル'!$K$17)*L8*L9</f>
        <v>0</v>
      </c>
      <c r="M10" s="417">
        <f>(M6*'1-2．事業モデル'!$F$17+M7*'1-2．事業モデル'!$K$17)*M8*M9</f>
        <v>0</v>
      </c>
      <c r="N10" s="418">
        <f>(N6*'1-2．事業モデル'!$F$17+N7*'1-2．事業モデル'!$K$17)*N8*N9</f>
        <v>0</v>
      </c>
      <c r="O10" s="463">
        <f>AVERAGE(C10:N10)</f>
        <v>0</v>
      </c>
    </row>
    <row r="11" spans="1:15">
      <c r="A11" s="313"/>
      <c r="B11" s="313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475"/>
    </row>
    <row r="12" spans="1:15" ht="15" thickBot="1">
      <c r="A12" s="313" t="s">
        <v>148</v>
      </c>
      <c r="B12" s="313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475"/>
    </row>
    <row r="13" spans="1:15" ht="15" thickBot="1">
      <c r="A13" s="852" t="s">
        <v>80</v>
      </c>
      <c r="B13" s="853"/>
      <c r="C13" s="432">
        <f>C10</f>
        <v>0</v>
      </c>
      <c r="D13" s="432">
        <f t="shared" ref="D13:N13" si="1">D10</f>
        <v>0</v>
      </c>
      <c r="E13" s="432">
        <f t="shared" si="1"/>
        <v>0</v>
      </c>
      <c r="F13" s="432">
        <f t="shared" si="1"/>
        <v>0</v>
      </c>
      <c r="G13" s="432">
        <f t="shared" si="1"/>
        <v>0</v>
      </c>
      <c r="H13" s="432">
        <f t="shared" si="1"/>
        <v>0</v>
      </c>
      <c r="I13" s="432">
        <f t="shared" si="1"/>
        <v>0</v>
      </c>
      <c r="J13" s="432">
        <f t="shared" si="1"/>
        <v>0</v>
      </c>
      <c r="K13" s="432">
        <f t="shared" si="1"/>
        <v>0</v>
      </c>
      <c r="L13" s="432">
        <f t="shared" si="1"/>
        <v>0</v>
      </c>
      <c r="M13" s="432">
        <f t="shared" si="1"/>
        <v>0</v>
      </c>
      <c r="N13" s="433">
        <f t="shared" si="1"/>
        <v>0</v>
      </c>
      <c r="O13" s="474">
        <f>ROUND(AVERAGE(C13:N13),0)</f>
        <v>0</v>
      </c>
    </row>
    <row r="14" spans="1:15" ht="15" customHeight="1">
      <c r="A14" s="419" t="s">
        <v>99</v>
      </c>
      <c r="B14" s="420"/>
      <c r="C14" s="434" t="e">
        <f t="shared" ref="C14:N14" si="2">SUM(C15:C16)</f>
        <v>#DIV/0!</v>
      </c>
      <c r="D14" s="434" t="e">
        <f t="shared" si="2"/>
        <v>#DIV/0!</v>
      </c>
      <c r="E14" s="434" t="e">
        <f t="shared" si="2"/>
        <v>#DIV/0!</v>
      </c>
      <c r="F14" s="434" t="e">
        <f t="shared" si="2"/>
        <v>#DIV/0!</v>
      </c>
      <c r="G14" s="434" t="e">
        <f t="shared" si="2"/>
        <v>#DIV/0!</v>
      </c>
      <c r="H14" s="434" t="e">
        <f t="shared" si="2"/>
        <v>#DIV/0!</v>
      </c>
      <c r="I14" s="434" t="e">
        <f t="shared" si="2"/>
        <v>#DIV/0!</v>
      </c>
      <c r="J14" s="434" t="e">
        <f t="shared" si="2"/>
        <v>#DIV/0!</v>
      </c>
      <c r="K14" s="434" t="e">
        <f t="shared" si="2"/>
        <v>#DIV/0!</v>
      </c>
      <c r="L14" s="434" t="e">
        <f t="shared" si="2"/>
        <v>#DIV/0!</v>
      </c>
      <c r="M14" s="434" t="e">
        <f t="shared" si="2"/>
        <v>#DIV/0!</v>
      </c>
      <c r="N14" s="434" t="e">
        <f t="shared" si="2"/>
        <v>#DIV/0!</v>
      </c>
      <c r="O14" s="476" t="e">
        <f t="shared" ref="O14:O46" si="3">ROUND(AVERAGE(C14:N14),0)</f>
        <v>#DIV/0!</v>
      </c>
    </row>
    <row r="15" spans="1:15" ht="15" customHeight="1">
      <c r="A15" s="419"/>
      <c r="B15" s="421" t="s">
        <v>100</v>
      </c>
      <c r="C15" s="261" t="e">
        <f>IF('1-2．事業モデル'!$D28="変動",'5.損益計算（不調時)'!C13*'1-2．事業モデル'!$F28,'1-2．事業モデル'!$E28)</f>
        <v>#DIV/0!</v>
      </c>
      <c r="D15" s="261" t="e">
        <f>IF('1-2．事業モデル'!$D28="変動",'5.損益計算（不調時)'!D13*'1-2．事業モデル'!$F28,'1-2．事業モデル'!$E28)</f>
        <v>#DIV/0!</v>
      </c>
      <c r="E15" s="261" t="e">
        <f>IF('1-2．事業モデル'!$D28="変動",'5.損益計算（不調時)'!E13*'1-2．事業モデル'!$F28,'1-2．事業モデル'!$E28)</f>
        <v>#DIV/0!</v>
      </c>
      <c r="F15" s="261" t="e">
        <f>IF('1-2．事業モデル'!$D28="変動",'5.損益計算（不調時)'!F13*'1-2．事業モデル'!$F28,'1-2．事業モデル'!$E28)</f>
        <v>#DIV/0!</v>
      </c>
      <c r="G15" s="261" t="e">
        <f>IF('1-2．事業モデル'!$D28="変動",'5.損益計算（不調時)'!G13*'1-2．事業モデル'!$F28,'1-2．事業モデル'!$E28)</f>
        <v>#DIV/0!</v>
      </c>
      <c r="H15" s="261" t="e">
        <f>IF('1-2．事業モデル'!$D28="変動",'5.損益計算（不調時)'!H13*'1-2．事業モデル'!$F28,'1-2．事業モデル'!$E28)</f>
        <v>#DIV/0!</v>
      </c>
      <c r="I15" s="261" t="e">
        <f>IF('1-2．事業モデル'!$D28="変動",'5.損益計算（不調時)'!I13*'1-2．事業モデル'!$F28,'1-2．事業モデル'!$E28)</f>
        <v>#DIV/0!</v>
      </c>
      <c r="J15" s="261" t="e">
        <f>IF('1-2．事業モデル'!$D28="変動",'5.損益計算（不調時)'!J13*'1-2．事業モデル'!$F28,'1-2．事業モデル'!$E28)</f>
        <v>#DIV/0!</v>
      </c>
      <c r="K15" s="261" t="e">
        <f>IF('1-2．事業モデル'!$D28="変動",'5.損益計算（不調時)'!K13*'1-2．事業モデル'!$F28,'1-2．事業モデル'!$E28)</f>
        <v>#DIV/0!</v>
      </c>
      <c r="L15" s="261" t="e">
        <f>IF('1-2．事業モデル'!$D28="変動",'5.損益計算（不調時)'!L13*'1-2．事業モデル'!$F28,'1-2．事業モデル'!$E28)</f>
        <v>#DIV/0!</v>
      </c>
      <c r="M15" s="261" t="e">
        <f>IF('1-2．事業モデル'!$D28="変動",'5.損益計算（不調時)'!M13*'1-2．事業モデル'!$F28,'1-2．事業モデル'!$E28)</f>
        <v>#DIV/0!</v>
      </c>
      <c r="N15" s="261" t="e">
        <f>IF('1-2．事業モデル'!$D28="変動",'5.損益計算（不調時)'!N13*'1-2．事業モデル'!$F28,'1-2．事業モデル'!$E28)</f>
        <v>#DIV/0!</v>
      </c>
      <c r="O15" s="477" t="e">
        <f t="shared" si="3"/>
        <v>#DIV/0!</v>
      </c>
    </row>
    <row r="16" spans="1:15" ht="15" customHeight="1">
      <c r="A16" s="419"/>
      <c r="B16" s="422" t="s">
        <v>101</v>
      </c>
      <c r="C16" s="261" t="e">
        <f>IF('1-2．事業モデル'!$D29="変動",C$13*'1-2．事業モデル'!$F29,'1-2．事業モデル'!$E29)</f>
        <v>#DIV/0!</v>
      </c>
      <c r="D16" s="261" t="e">
        <f>IF('1-2．事業モデル'!$D29="変動",D$13*'1-2．事業モデル'!$F29,'1-2．事業モデル'!$E29)</f>
        <v>#DIV/0!</v>
      </c>
      <c r="E16" s="261" t="e">
        <f>IF('1-2．事業モデル'!$D29="変動",E$13*'1-2．事業モデル'!$F29,'1-2．事業モデル'!$E29)</f>
        <v>#DIV/0!</v>
      </c>
      <c r="F16" s="261" t="e">
        <f>IF('1-2．事業モデル'!$D29="変動",F$13*'1-2．事業モデル'!$F29,'1-2．事業モデル'!$E29)</f>
        <v>#DIV/0!</v>
      </c>
      <c r="G16" s="261" t="e">
        <f>IF('1-2．事業モデル'!$D29="変動",G$13*'1-2．事業モデル'!$F29,'1-2．事業モデル'!$E29)</f>
        <v>#DIV/0!</v>
      </c>
      <c r="H16" s="261" t="e">
        <f>IF('1-2．事業モデル'!$D29="変動",H$13*'1-2．事業モデル'!$F29,'1-2．事業モデル'!$E29)</f>
        <v>#DIV/0!</v>
      </c>
      <c r="I16" s="261" t="e">
        <f>IF('1-2．事業モデル'!$D29="変動",I$13*'1-2．事業モデル'!$F29,'1-2．事業モデル'!$E29)</f>
        <v>#DIV/0!</v>
      </c>
      <c r="J16" s="261" t="e">
        <f>IF('1-2．事業モデル'!$D29="変動",J$13*'1-2．事業モデル'!$F29,'1-2．事業モデル'!$E29)</f>
        <v>#DIV/0!</v>
      </c>
      <c r="K16" s="261" t="e">
        <f>IF('1-2．事業モデル'!$D29="変動",K$13*'1-2．事業モデル'!$F29,'1-2．事業モデル'!$E29)</f>
        <v>#DIV/0!</v>
      </c>
      <c r="L16" s="261" t="e">
        <f>IF('1-2．事業モデル'!$D29="変動",L$13*'1-2．事業モデル'!$F29,'1-2．事業モデル'!$E29)</f>
        <v>#DIV/0!</v>
      </c>
      <c r="M16" s="261" t="e">
        <f>IF('1-2．事業モデル'!$D29="変動",M$13*'1-2．事業モデル'!$F29,'1-2．事業モデル'!$E29)</f>
        <v>#DIV/0!</v>
      </c>
      <c r="N16" s="261" t="e">
        <f>IF('1-2．事業モデル'!$D29="変動",N$13*'1-2．事業モデル'!$F29,'1-2．事業モデル'!$E29)</f>
        <v>#DIV/0!</v>
      </c>
      <c r="O16" s="477" t="e">
        <f t="shared" si="3"/>
        <v>#DIV/0!</v>
      </c>
    </row>
    <row r="17" spans="1:15">
      <c r="A17" s="423" t="s">
        <v>102</v>
      </c>
      <c r="B17" s="424"/>
      <c r="C17" s="435" t="e">
        <f>SUM(C18:C22)</f>
        <v>#DIV/0!</v>
      </c>
      <c r="D17" s="435" t="e">
        <f t="shared" ref="D17:N17" si="4">SUM(D18:D22)</f>
        <v>#DIV/0!</v>
      </c>
      <c r="E17" s="435" t="e">
        <f t="shared" si="4"/>
        <v>#DIV/0!</v>
      </c>
      <c r="F17" s="435" t="e">
        <f t="shared" si="4"/>
        <v>#DIV/0!</v>
      </c>
      <c r="G17" s="435" t="e">
        <f t="shared" si="4"/>
        <v>#DIV/0!</v>
      </c>
      <c r="H17" s="435" t="e">
        <f t="shared" si="4"/>
        <v>#DIV/0!</v>
      </c>
      <c r="I17" s="435" t="e">
        <f t="shared" si="4"/>
        <v>#DIV/0!</v>
      </c>
      <c r="J17" s="435" t="e">
        <f t="shared" si="4"/>
        <v>#DIV/0!</v>
      </c>
      <c r="K17" s="435" t="e">
        <f t="shared" si="4"/>
        <v>#DIV/0!</v>
      </c>
      <c r="L17" s="435" t="e">
        <f t="shared" si="4"/>
        <v>#DIV/0!</v>
      </c>
      <c r="M17" s="435" t="e">
        <f t="shared" si="4"/>
        <v>#DIV/0!</v>
      </c>
      <c r="N17" s="435" t="e">
        <f t="shared" si="4"/>
        <v>#DIV/0!</v>
      </c>
      <c r="O17" s="478" t="e">
        <f t="shared" si="3"/>
        <v>#DIV/0!</v>
      </c>
    </row>
    <row r="18" spans="1:15">
      <c r="A18" s="419"/>
      <c r="B18" s="425" t="s">
        <v>144</v>
      </c>
      <c r="C18" s="261">
        <f>IF('1-2．事業モデル'!$D31="変動",C$13*'1-2．事業モデル'!$F31,'1-2．事業モデル'!$E31)</f>
        <v>0</v>
      </c>
      <c r="D18" s="261">
        <f>IF('1-2．事業モデル'!$D31="変動",D$13*'1-2．事業モデル'!$F31,'1-2．事業モデル'!$E31)</f>
        <v>0</v>
      </c>
      <c r="E18" s="261">
        <f>IF('1-2．事業モデル'!$D31="変動",E$13*'1-2．事業モデル'!$F31,'1-2．事業モデル'!$E31)</f>
        <v>0</v>
      </c>
      <c r="F18" s="261">
        <f>IF('1-2．事業モデル'!$D31="変動",F$13*'1-2．事業モデル'!$F31,'1-2．事業モデル'!$E31)</f>
        <v>0</v>
      </c>
      <c r="G18" s="261">
        <f>IF('1-2．事業モデル'!$D31="変動",G$13*'1-2．事業モデル'!$F31,'1-2．事業モデル'!$E31)</f>
        <v>0</v>
      </c>
      <c r="H18" s="261">
        <f>IF('1-2．事業モデル'!$D31="変動",H$13*'1-2．事業モデル'!$F31,'1-2．事業モデル'!$E31)</f>
        <v>0</v>
      </c>
      <c r="I18" s="261">
        <f>IF('1-2．事業モデル'!$D31="変動",I$13*'1-2．事業モデル'!$F31,'1-2．事業モデル'!$E31)</f>
        <v>0</v>
      </c>
      <c r="J18" s="261">
        <f>IF('1-2．事業モデル'!$D31="変動",J$13*'1-2．事業モデル'!$F31,'1-2．事業モデル'!$E31)</f>
        <v>0</v>
      </c>
      <c r="K18" s="261">
        <f>IF('1-2．事業モデル'!$D31="変動",K$13*'1-2．事業モデル'!$F31,'1-2．事業モデル'!$E31)</f>
        <v>0</v>
      </c>
      <c r="L18" s="261">
        <f>IF('1-2．事業モデル'!$D31="変動",L$13*'1-2．事業モデル'!$F31,'1-2．事業モデル'!$E31)</f>
        <v>0</v>
      </c>
      <c r="M18" s="261">
        <f>IF('1-2．事業モデル'!$D31="変動",M$13*'1-2．事業モデル'!$F31,'1-2．事業モデル'!$E31)</f>
        <v>0</v>
      </c>
      <c r="N18" s="261">
        <f>IF('1-2．事業モデル'!$D31="変動",N$13*'1-2．事業モデル'!$F31,'1-2．事業モデル'!$E31)</f>
        <v>0</v>
      </c>
      <c r="O18" s="477">
        <f t="shared" si="3"/>
        <v>0</v>
      </c>
    </row>
    <row r="19" spans="1:15">
      <c r="A19" s="419"/>
      <c r="B19" s="421" t="s">
        <v>145</v>
      </c>
      <c r="C19" s="261">
        <f>IF('1-2．事業モデル'!$D32="変動",C$13*'1-2．事業モデル'!$F32,'1-2．事業モデル'!$E32)</f>
        <v>0</v>
      </c>
      <c r="D19" s="261">
        <f>IF('1-2．事業モデル'!$D32="変動",D$13*'1-2．事業モデル'!$F32,'1-2．事業モデル'!$E32)</f>
        <v>0</v>
      </c>
      <c r="E19" s="261">
        <f>IF('1-2．事業モデル'!$D32="変動",E$13*'1-2．事業モデル'!$F32,'1-2．事業モデル'!$E32)</f>
        <v>0</v>
      </c>
      <c r="F19" s="261">
        <f>IF('1-2．事業モデル'!$D32="変動",F$13*'1-2．事業モデル'!$F32,'1-2．事業モデル'!$E32)</f>
        <v>0</v>
      </c>
      <c r="G19" s="261">
        <f>IF('1-2．事業モデル'!$D32="変動",G$13*'1-2．事業モデル'!$F32,'1-2．事業モデル'!$E32)</f>
        <v>0</v>
      </c>
      <c r="H19" s="261">
        <f>IF('1-2．事業モデル'!$D32="変動",H$13*'1-2．事業モデル'!$F32,'1-2．事業モデル'!$E32)</f>
        <v>0</v>
      </c>
      <c r="I19" s="261">
        <f>IF('1-2．事業モデル'!$D32="変動",I$13*'1-2．事業モデル'!$F32,'1-2．事業モデル'!$E32)</f>
        <v>0</v>
      </c>
      <c r="J19" s="261">
        <f>IF('1-2．事業モデル'!$D32="変動",J$13*'1-2．事業モデル'!$F32,'1-2．事業モデル'!$E32)</f>
        <v>0</v>
      </c>
      <c r="K19" s="261">
        <f>IF('1-2．事業モデル'!$D32="変動",K$13*'1-2．事業モデル'!$F32,'1-2．事業モデル'!$E32)</f>
        <v>0</v>
      </c>
      <c r="L19" s="261">
        <f>IF('1-2．事業モデル'!$D32="変動",L$13*'1-2．事業モデル'!$F32,'1-2．事業モデル'!$E32)</f>
        <v>0</v>
      </c>
      <c r="M19" s="261">
        <f>IF('1-2．事業モデル'!$D32="変動",M$13*'1-2．事業モデル'!$F32,'1-2．事業モデル'!$E32)</f>
        <v>0</v>
      </c>
      <c r="N19" s="261">
        <f>IF('1-2．事業モデル'!$D32="変動",N$13*'1-2．事業モデル'!$F32,'1-2．事業モデル'!$E32)</f>
        <v>0</v>
      </c>
      <c r="O19" s="477">
        <f t="shared" si="3"/>
        <v>0</v>
      </c>
    </row>
    <row r="20" spans="1:15">
      <c r="A20" s="419"/>
      <c r="B20" s="421" t="s">
        <v>141</v>
      </c>
      <c r="C20" s="261">
        <f>IF('1-2．事業モデル'!$D33="変動",C$13*'1-2．事業モデル'!$F33,'1-2．事業モデル'!$E33)</f>
        <v>0</v>
      </c>
      <c r="D20" s="261">
        <f>IF('1-2．事業モデル'!$D33="変動",D$13*'1-2．事業モデル'!$F33,'1-2．事業モデル'!$E33)</f>
        <v>0</v>
      </c>
      <c r="E20" s="261">
        <f>IF('1-2．事業モデル'!$D33="変動",E$13*'1-2．事業モデル'!$F33,'1-2．事業モデル'!$E33)</f>
        <v>0</v>
      </c>
      <c r="F20" s="261">
        <f>IF('1-2．事業モデル'!$D33="変動",F$13*'1-2．事業モデル'!$F33,'1-2．事業モデル'!$E33)</f>
        <v>0</v>
      </c>
      <c r="G20" s="261">
        <f>IF('1-2．事業モデル'!$D33="変動",G$13*'1-2．事業モデル'!$F33,'1-2．事業モデル'!$E33)</f>
        <v>0</v>
      </c>
      <c r="H20" s="261">
        <f>IF('1-2．事業モデル'!$D33="変動",H$13*'1-2．事業モデル'!$F33,'1-2．事業モデル'!$E33)</f>
        <v>0</v>
      </c>
      <c r="I20" s="261">
        <f>IF('1-2．事業モデル'!$D33="変動",I$13*'1-2．事業モデル'!$F33,'1-2．事業モデル'!$E33)</f>
        <v>0</v>
      </c>
      <c r="J20" s="261">
        <f>IF('1-2．事業モデル'!$D33="変動",J$13*'1-2．事業モデル'!$F33,'1-2．事業モデル'!$E33)</f>
        <v>0</v>
      </c>
      <c r="K20" s="261">
        <f>IF('1-2．事業モデル'!$D33="変動",K$13*'1-2．事業モデル'!$F33,'1-2．事業モデル'!$E33)</f>
        <v>0</v>
      </c>
      <c r="L20" s="261">
        <f>IF('1-2．事業モデル'!$D33="変動",L$13*'1-2．事業モデル'!$F33,'1-2．事業モデル'!$E33)</f>
        <v>0</v>
      </c>
      <c r="M20" s="261">
        <f>IF('1-2．事業モデル'!$D33="変動",M$13*'1-2．事業モデル'!$F33,'1-2．事業モデル'!$E33)</f>
        <v>0</v>
      </c>
      <c r="N20" s="261">
        <f>IF('1-2．事業モデル'!$D33="変動",N$13*'1-2．事業モデル'!$F33,'1-2．事業モデル'!$E33)</f>
        <v>0</v>
      </c>
      <c r="O20" s="477">
        <f t="shared" si="3"/>
        <v>0</v>
      </c>
    </row>
    <row r="21" spans="1:15">
      <c r="A21" s="426"/>
      <c r="B21" s="421" t="s">
        <v>57</v>
      </c>
      <c r="C21" s="261" t="e">
        <f>IF('1-2．事業モデル'!$D34="変動",C$13*'1-2．事業モデル'!$F34,'1-2．事業モデル'!$E34)</f>
        <v>#DIV/0!</v>
      </c>
      <c r="D21" s="261" t="e">
        <f>IF('1-2．事業モデル'!$D34="変動",D$13*'1-2．事業モデル'!$F34,'1-2．事業モデル'!$E34)</f>
        <v>#DIV/0!</v>
      </c>
      <c r="E21" s="261" t="e">
        <f>IF('1-2．事業モデル'!$D34="変動",E$13*'1-2．事業モデル'!$F34,'1-2．事業モデル'!$E34)</f>
        <v>#DIV/0!</v>
      </c>
      <c r="F21" s="261" t="e">
        <f>IF('1-2．事業モデル'!$D34="変動",F$13*'1-2．事業モデル'!$F34,'1-2．事業モデル'!$E34)</f>
        <v>#DIV/0!</v>
      </c>
      <c r="G21" s="261" t="e">
        <f>IF('1-2．事業モデル'!$D34="変動",G$13*'1-2．事業モデル'!$F34,'1-2．事業モデル'!$E34)</f>
        <v>#DIV/0!</v>
      </c>
      <c r="H21" s="261" t="e">
        <f>IF('1-2．事業モデル'!$D34="変動",H$13*'1-2．事業モデル'!$F34,'1-2．事業モデル'!$E34)</f>
        <v>#DIV/0!</v>
      </c>
      <c r="I21" s="261" t="e">
        <f>IF('1-2．事業モデル'!$D34="変動",I$13*'1-2．事業モデル'!$F34,'1-2．事業モデル'!$E34)</f>
        <v>#DIV/0!</v>
      </c>
      <c r="J21" s="261" t="e">
        <f>IF('1-2．事業モデル'!$D34="変動",J$13*'1-2．事業モデル'!$F34,'1-2．事業モデル'!$E34)</f>
        <v>#DIV/0!</v>
      </c>
      <c r="K21" s="261" t="e">
        <f>IF('1-2．事業モデル'!$D34="変動",K$13*'1-2．事業モデル'!$F34,'1-2．事業モデル'!$E34)</f>
        <v>#DIV/0!</v>
      </c>
      <c r="L21" s="261" t="e">
        <f>IF('1-2．事業モデル'!$D34="変動",L$13*'1-2．事業モデル'!$F34,'1-2．事業モデル'!$E34)</f>
        <v>#DIV/0!</v>
      </c>
      <c r="M21" s="261" t="e">
        <f>IF('1-2．事業モデル'!$D34="変動",M$13*'1-2．事業モデル'!$F34,'1-2．事業モデル'!$E34)</f>
        <v>#DIV/0!</v>
      </c>
      <c r="N21" s="261" t="e">
        <f>IF('1-2．事業モデル'!$D34="変動",N$13*'1-2．事業モデル'!$F34,'1-2．事業モデル'!$E34)</f>
        <v>#DIV/0!</v>
      </c>
      <c r="O21" s="477" t="e">
        <f t="shared" si="3"/>
        <v>#DIV/0!</v>
      </c>
    </row>
    <row r="22" spans="1:15">
      <c r="A22" s="426"/>
      <c r="B22" s="421" t="s">
        <v>142</v>
      </c>
      <c r="C22" s="261" t="e">
        <f>IF('1-2．事業モデル'!$D35="変動",C$13*'1-2．事業モデル'!$F35,'1-2．事業モデル'!$E35)</f>
        <v>#DIV/0!</v>
      </c>
      <c r="D22" s="261" t="e">
        <f>IF('1-2．事業モデル'!$D35="変動",D$13*'1-2．事業モデル'!$F35,'1-2．事業モデル'!$E35)</f>
        <v>#DIV/0!</v>
      </c>
      <c r="E22" s="261" t="e">
        <f>IF('1-2．事業モデル'!$D35="変動",E$13*'1-2．事業モデル'!$F35,'1-2．事業モデル'!$E35)</f>
        <v>#DIV/0!</v>
      </c>
      <c r="F22" s="261" t="e">
        <f>IF('1-2．事業モデル'!$D35="変動",F$13*'1-2．事業モデル'!$F35,'1-2．事業モデル'!$E35)</f>
        <v>#DIV/0!</v>
      </c>
      <c r="G22" s="261" t="e">
        <f>IF('1-2．事業モデル'!$D35="変動",G$13*'1-2．事業モデル'!$F35,'1-2．事業モデル'!$E35)</f>
        <v>#DIV/0!</v>
      </c>
      <c r="H22" s="261" t="e">
        <f>IF('1-2．事業モデル'!$D35="変動",H$13*'1-2．事業モデル'!$F35,'1-2．事業モデル'!$E35)</f>
        <v>#DIV/0!</v>
      </c>
      <c r="I22" s="261" t="e">
        <f>IF('1-2．事業モデル'!$D35="変動",I$13*'1-2．事業モデル'!$F35,'1-2．事業モデル'!$E35)</f>
        <v>#DIV/0!</v>
      </c>
      <c r="J22" s="261" t="e">
        <f>IF('1-2．事業モデル'!$D35="変動",J$13*'1-2．事業モデル'!$F35,'1-2．事業モデル'!$E35)</f>
        <v>#DIV/0!</v>
      </c>
      <c r="K22" s="261" t="e">
        <f>IF('1-2．事業モデル'!$D35="変動",K$13*'1-2．事業モデル'!$F35,'1-2．事業モデル'!$E35)</f>
        <v>#DIV/0!</v>
      </c>
      <c r="L22" s="261" t="e">
        <f>IF('1-2．事業モデル'!$D35="変動",L$13*'1-2．事業モデル'!$F35,'1-2．事業モデル'!$E35)</f>
        <v>#DIV/0!</v>
      </c>
      <c r="M22" s="261" t="e">
        <f>IF('1-2．事業モデル'!$D35="変動",M$13*'1-2．事業モデル'!$F35,'1-2．事業モデル'!$E35)</f>
        <v>#DIV/0!</v>
      </c>
      <c r="N22" s="261" t="e">
        <f>IF('1-2．事業モデル'!$D35="変動",N$13*'1-2．事業モデル'!$F35,'1-2．事業モデル'!$E35)</f>
        <v>#DIV/0!</v>
      </c>
      <c r="O22" s="477" t="e">
        <f t="shared" si="3"/>
        <v>#DIV/0!</v>
      </c>
    </row>
    <row r="23" spans="1:15">
      <c r="A23" s="423" t="s">
        <v>48</v>
      </c>
      <c r="B23" s="424"/>
      <c r="C23" s="435">
        <f t="shared" ref="C23:N23" si="5">C24+C25</f>
        <v>0</v>
      </c>
      <c r="D23" s="435">
        <f t="shared" si="5"/>
        <v>0</v>
      </c>
      <c r="E23" s="435">
        <f t="shared" si="5"/>
        <v>0</v>
      </c>
      <c r="F23" s="435">
        <f t="shared" si="5"/>
        <v>0</v>
      </c>
      <c r="G23" s="435">
        <f t="shared" si="5"/>
        <v>0</v>
      </c>
      <c r="H23" s="435">
        <f t="shared" si="5"/>
        <v>0</v>
      </c>
      <c r="I23" s="435">
        <f t="shared" si="5"/>
        <v>0</v>
      </c>
      <c r="J23" s="435">
        <f t="shared" si="5"/>
        <v>0</v>
      </c>
      <c r="K23" s="435">
        <f t="shared" si="5"/>
        <v>0</v>
      </c>
      <c r="L23" s="435">
        <f t="shared" si="5"/>
        <v>0</v>
      </c>
      <c r="M23" s="435">
        <f t="shared" si="5"/>
        <v>0</v>
      </c>
      <c r="N23" s="435">
        <f t="shared" si="5"/>
        <v>0</v>
      </c>
      <c r="O23" s="478">
        <f t="shared" si="3"/>
        <v>0</v>
      </c>
    </row>
    <row r="24" spans="1:15">
      <c r="A24" s="426"/>
      <c r="B24" s="421" t="s">
        <v>103</v>
      </c>
      <c r="C24" s="261">
        <f>IF('1-2．事業モデル'!$D37="変動",C$13*'1-2．事業モデル'!$F37,'1-2．事業モデル'!$E37)</f>
        <v>0</v>
      </c>
      <c r="D24" s="261">
        <f>IF('1-2．事業モデル'!$D37="変動",D$13*'1-2．事業モデル'!$F37,'1-2．事業モデル'!$E37)</f>
        <v>0</v>
      </c>
      <c r="E24" s="261">
        <f>IF('1-2．事業モデル'!$D37="変動",E$13*'1-2．事業モデル'!$F37,'1-2．事業モデル'!$E37)</f>
        <v>0</v>
      </c>
      <c r="F24" s="261">
        <f>IF('1-2．事業モデル'!$D37="変動",F$13*'1-2．事業モデル'!$F37,'1-2．事業モデル'!$E37)</f>
        <v>0</v>
      </c>
      <c r="G24" s="261">
        <f>IF('1-2．事業モデル'!$D37="変動",G$13*'1-2．事業モデル'!$F37,'1-2．事業モデル'!$E37)</f>
        <v>0</v>
      </c>
      <c r="H24" s="261">
        <f>IF('1-2．事業モデル'!$D37="変動",H$13*'1-2．事業モデル'!$F37,'1-2．事業モデル'!$E37)</f>
        <v>0</v>
      </c>
      <c r="I24" s="261">
        <f>IF('1-2．事業モデル'!$D37="変動",I$13*'1-2．事業モデル'!$F37,'1-2．事業モデル'!$E37)</f>
        <v>0</v>
      </c>
      <c r="J24" s="261">
        <f>IF('1-2．事業モデル'!$D37="変動",J$13*'1-2．事業モデル'!$F37,'1-2．事業モデル'!$E37)</f>
        <v>0</v>
      </c>
      <c r="K24" s="261">
        <f>IF('1-2．事業モデル'!$D37="変動",K$13*'1-2．事業モデル'!$F37,'1-2．事業モデル'!$E37)</f>
        <v>0</v>
      </c>
      <c r="L24" s="261">
        <f>IF('1-2．事業モデル'!$D37="変動",L$13*'1-2．事業モデル'!$F37,'1-2．事業モデル'!$E37)</f>
        <v>0</v>
      </c>
      <c r="M24" s="261">
        <f>IF('1-2．事業モデル'!$D37="変動",M$13*'1-2．事業モデル'!$F37,'1-2．事業モデル'!$E37)</f>
        <v>0</v>
      </c>
      <c r="N24" s="261">
        <f>IF('1-2．事業モデル'!$D37="変動",N$13*'1-2．事業モデル'!$F37,'1-2．事業モデル'!$E37)</f>
        <v>0</v>
      </c>
      <c r="O24" s="477">
        <f t="shared" si="3"/>
        <v>0</v>
      </c>
    </row>
    <row r="25" spans="1:15">
      <c r="A25" s="426"/>
      <c r="B25" s="421" t="s">
        <v>58</v>
      </c>
      <c r="C25" s="261">
        <f>IF('1-2．事業モデル'!$D38="変動",C$13*'1-2．事業モデル'!$F38,'1-2．事業モデル'!$E38)</f>
        <v>0</v>
      </c>
      <c r="D25" s="261">
        <f>IF('1-2．事業モデル'!$D38="変動",D$13*'1-2．事業モデル'!$F38,'1-2．事業モデル'!$E38)</f>
        <v>0</v>
      </c>
      <c r="E25" s="261">
        <f>IF('1-2．事業モデル'!$D38="変動",E$13*'1-2．事業モデル'!$F38,'1-2．事業モデル'!$E38)</f>
        <v>0</v>
      </c>
      <c r="F25" s="261">
        <f>IF('1-2．事業モデル'!$D38="変動",F$13*'1-2．事業モデル'!$F38,'1-2．事業モデル'!$E38)</f>
        <v>0</v>
      </c>
      <c r="G25" s="261">
        <f>IF('1-2．事業モデル'!$D38="変動",G$13*'1-2．事業モデル'!$F38,'1-2．事業モデル'!$E38)</f>
        <v>0</v>
      </c>
      <c r="H25" s="261">
        <f>IF('1-2．事業モデル'!$D38="変動",H$13*'1-2．事業モデル'!$F38,'1-2．事業モデル'!$E38)</f>
        <v>0</v>
      </c>
      <c r="I25" s="261">
        <f>IF('1-2．事業モデル'!$D38="変動",I$13*'1-2．事業モデル'!$F38,'1-2．事業モデル'!$E38)</f>
        <v>0</v>
      </c>
      <c r="J25" s="261">
        <f>IF('1-2．事業モデル'!$D38="変動",J$13*'1-2．事業モデル'!$F38,'1-2．事業モデル'!$E38)</f>
        <v>0</v>
      </c>
      <c r="K25" s="261">
        <f>IF('1-2．事業モデル'!$D38="変動",K$13*'1-2．事業モデル'!$F38,'1-2．事業モデル'!$E38)</f>
        <v>0</v>
      </c>
      <c r="L25" s="261">
        <f>IF('1-2．事業モデル'!$D38="変動",L$13*'1-2．事業モデル'!$F38,'1-2．事業モデル'!$E38)</f>
        <v>0</v>
      </c>
      <c r="M25" s="261">
        <f>IF('1-2．事業モデル'!$D38="変動",M$13*'1-2．事業モデル'!$F38,'1-2．事業モデル'!$E38)</f>
        <v>0</v>
      </c>
      <c r="N25" s="261">
        <f>IF('1-2．事業モデル'!$D38="変動",N$13*'1-2．事業モデル'!$F38,'1-2．事業モデル'!$E38)</f>
        <v>0</v>
      </c>
      <c r="O25" s="477">
        <f t="shared" si="3"/>
        <v>0</v>
      </c>
    </row>
    <row r="26" spans="1:15">
      <c r="A26" s="423" t="s">
        <v>49</v>
      </c>
      <c r="B26" s="424"/>
      <c r="C26" s="435">
        <f>SUM(C27:C29)</f>
        <v>0</v>
      </c>
      <c r="D26" s="435">
        <f t="shared" ref="D26:N26" si="6">SUM(D27:D29)</f>
        <v>0</v>
      </c>
      <c r="E26" s="435">
        <f t="shared" si="6"/>
        <v>0</v>
      </c>
      <c r="F26" s="435">
        <f t="shared" si="6"/>
        <v>0</v>
      </c>
      <c r="G26" s="435">
        <f t="shared" si="6"/>
        <v>0</v>
      </c>
      <c r="H26" s="435">
        <f t="shared" si="6"/>
        <v>0</v>
      </c>
      <c r="I26" s="435">
        <f t="shared" si="6"/>
        <v>0</v>
      </c>
      <c r="J26" s="435">
        <f t="shared" si="6"/>
        <v>0</v>
      </c>
      <c r="K26" s="435">
        <f t="shared" si="6"/>
        <v>0</v>
      </c>
      <c r="L26" s="435">
        <f t="shared" si="6"/>
        <v>0</v>
      </c>
      <c r="M26" s="435">
        <f t="shared" si="6"/>
        <v>0</v>
      </c>
      <c r="N26" s="435">
        <f t="shared" si="6"/>
        <v>0</v>
      </c>
      <c r="O26" s="478">
        <f t="shared" si="3"/>
        <v>0</v>
      </c>
    </row>
    <row r="27" spans="1:15">
      <c r="A27" s="426"/>
      <c r="B27" s="421" t="s">
        <v>50</v>
      </c>
      <c r="C27" s="261">
        <f>IF('1-2．事業モデル'!$D40="変動",C$13*'1-2．事業モデル'!$F40,'1-2．事業モデル'!$E40)</f>
        <v>0</v>
      </c>
      <c r="D27" s="261">
        <f>IF('1-2．事業モデル'!$D40="変動",D$13*'1-2．事業モデル'!$F40,'1-2．事業モデル'!$E40)</f>
        <v>0</v>
      </c>
      <c r="E27" s="261">
        <f>IF('1-2．事業モデル'!$D40="変動",E$13*'1-2．事業モデル'!$F40,'1-2．事業モデル'!$E40)</f>
        <v>0</v>
      </c>
      <c r="F27" s="261">
        <f>IF('1-2．事業モデル'!$D40="変動",F$13*'1-2．事業モデル'!$F40,'1-2．事業モデル'!$E40)</f>
        <v>0</v>
      </c>
      <c r="G27" s="261">
        <f>IF('1-2．事業モデル'!$D40="変動",G$13*'1-2．事業モデル'!$F40,'1-2．事業モデル'!$E40)</f>
        <v>0</v>
      </c>
      <c r="H27" s="261">
        <f>IF('1-2．事業モデル'!$D40="変動",H$13*'1-2．事業モデル'!$F40,'1-2．事業モデル'!$E40)</f>
        <v>0</v>
      </c>
      <c r="I27" s="261">
        <f>IF('1-2．事業モデル'!$D40="変動",I$13*'1-2．事業モデル'!$F40,'1-2．事業モデル'!$E40)</f>
        <v>0</v>
      </c>
      <c r="J27" s="261">
        <f>IF('1-2．事業モデル'!$D40="変動",J$13*'1-2．事業モデル'!$F40,'1-2．事業モデル'!$E40)</f>
        <v>0</v>
      </c>
      <c r="K27" s="261">
        <f>IF('1-2．事業モデル'!$D40="変動",K$13*'1-2．事業モデル'!$F40,'1-2．事業モデル'!$E40)</f>
        <v>0</v>
      </c>
      <c r="L27" s="261">
        <f>IF('1-2．事業モデル'!$D40="変動",L$13*'1-2．事業モデル'!$F40,'1-2．事業モデル'!$E40)</f>
        <v>0</v>
      </c>
      <c r="M27" s="261">
        <f>IF('1-2．事業モデル'!$D40="変動",M$13*'1-2．事業モデル'!$F40,'1-2．事業モデル'!$E40)</f>
        <v>0</v>
      </c>
      <c r="N27" s="261">
        <f>IF('1-2．事業モデル'!$D40="変動",N$13*'1-2．事業モデル'!$F40,'1-2．事業モデル'!$E40)</f>
        <v>0</v>
      </c>
      <c r="O27" s="477">
        <f t="shared" si="3"/>
        <v>0</v>
      </c>
    </row>
    <row r="28" spans="1:15">
      <c r="A28" s="426"/>
      <c r="B28" s="421" t="s">
        <v>132</v>
      </c>
      <c r="C28" s="261">
        <f>IF('1-2．事業モデル'!$D41="変動",C$13*'1-2．事業モデル'!$F41,'1-2．事業モデル'!$E41)</f>
        <v>0</v>
      </c>
      <c r="D28" s="261">
        <f>IF('1-2．事業モデル'!$D41="変動",D$13*'1-2．事業モデル'!$F41,'1-2．事業モデル'!$E41)</f>
        <v>0</v>
      </c>
      <c r="E28" s="261">
        <f>IF('1-2．事業モデル'!$D41="変動",E$13*'1-2．事業モデル'!$F41,'1-2．事業モデル'!$E41)</f>
        <v>0</v>
      </c>
      <c r="F28" s="261">
        <f>IF('1-2．事業モデル'!$D41="変動",F$13*'1-2．事業モデル'!$F41,'1-2．事業モデル'!$E41)</f>
        <v>0</v>
      </c>
      <c r="G28" s="261">
        <f>IF('1-2．事業モデル'!$D41="変動",G$13*'1-2．事業モデル'!$F41,'1-2．事業モデル'!$E41)</f>
        <v>0</v>
      </c>
      <c r="H28" s="261">
        <f>IF('1-2．事業モデル'!$D41="変動",H$13*'1-2．事業モデル'!$F41,'1-2．事業モデル'!$E41)</f>
        <v>0</v>
      </c>
      <c r="I28" s="261">
        <f>IF('1-2．事業モデル'!$D41="変動",I$13*'1-2．事業モデル'!$F41,'1-2．事業モデル'!$E41)</f>
        <v>0</v>
      </c>
      <c r="J28" s="261">
        <f>IF('1-2．事業モデル'!$D41="変動",J$13*'1-2．事業モデル'!$F41,'1-2．事業モデル'!$E41)</f>
        <v>0</v>
      </c>
      <c r="K28" s="261">
        <f>IF('1-2．事業モデル'!$D41="変動",K$13*'1-2．事業モデル'!$F41,'1-2．事業モデル'!$E41)</f>
        <v>0</v>
      </c>
      <c r="L28" s="261">
        <f>IF('1-2．事業モデル'!$D41="変動",L$13*'1-2．事業モデル'!$F41,'1-2．事業モデル'!$E41)</f>
        <v>0</v>
      </c>
      <c r="M28" s="261">
        <f>IF('1-2．事業モデル'!$D41="変動",M$13*'1-2．事業モデル'!$F41,'1-2．事業モデル'!$E41)</f>
        <v>0</v>
      </c>
      <c r="N28" s="261">
        <f>IF('1-2．事業モデル'!$D41="変動",N$13*'1-2．事業モデル'!$F41,'1-2．事業モデル'!$E41)</f>
        <v>0</v>
      </c>
      <c r="O28" s="477">
        <f t="shared" si="3"/>
        <v>0</v>
      </c>
    </row>
    <row r="29" spans="1:15">
      <c r="A29" s="427"/>
      <c r="B29" s="421" t="s">
        <v>51</v>
      </c>
      <c r="C29" s="261">
        <f>IF('1-2．事業モデル'!$D42="変動",C$13*'1-2．事業モデル'!$F42,'1-2．事業モデル'!$E42)</f>
        <v>0</v>
      </c>
      <c r="D29" s="261">
        <f>IF('1-2．事業モデル'!$D42="変動",D$13*'1-2．事業モデル'!$F42,'1-2．事業モデル'!$E42)</f>
        <v>0</v>
      </c>
      <c r="E29" s="261">
        <f>IF('1-2．事業モデル'!$D42="変動",E$13*'1-2．事業モデル'!$F42,'1-2．事業モデル'!$E42)</f>
        <v>0</v>
      </c>
      <c r="F29" s="261">
        <f>IF('1-2．事業モデル'!$D42="変動",F$13*'1-2．事業モデル'!$F42,'1-2．事業モデル'!$E42)</f>
        <v>0</v>
      </c>
      <c r="G29" s="261">
        <f>IF('1-2．事業モデル'!$D42="変動",G$13*'1-2．事業モデル'!$F42,'1-2．事業モデル'!$E42)</f>
        <v>0</v>
      </c>
      <c r="H29" s="261">
        <f>IF('1-2．事業モデル'!$D42="変動",H$13*'1-2．事業モデル'!$F42,'1-2．事業モデル'!$E42)</f>
        <v>0</v>
      </c>
      <c r="I29" s="261">
        <f>IF('1-2．事業モデル'!$D42="変動",I$13*'1-2．事業モデル'!$F42,'1-2．事業モデル'!$E42)</f>
        <v>0</v>
      </c>
      <c r="J29" s="261">
        <f>IF('1-2．事業モデル'!$D42="変動",J$13*'1-2．事業モデル'!$F42,'1-2．事業モデル'!$E42)</f>
        <v>0</v>
      </c>
      <c r="K29" s="261">
        <f>IF('1-2．事業モデル'!$D42="変動",K$13*'1-2．事業モデル'!$F42,'1-2．事業モデル'!$E42)</f>
        <v>0</v>
      </c>
      <c r="L29" s="261">
        <f>IF('1-2．事業モデル'!$D42="変動",L$13*'1-2．事業モデル'!$F42,'1-2．事業モデル'!$E42)</f>
        <v>0</v>
      </c>
      <c r="M29" s="261">
        <f>IF('1-2．事業モデル'!$D42="変動",M$13*'1-2．事業モデル'!$F42,'1-2．事業モデル'!$E42)</f>
        <v>0</v>
      </c>
      <c r="N29" s="261">
        <f>IF('1-2．事業モデル'!$D42="変動",N$13*'1-2．事業モデル'!$F42,'1-2．事業モデル'!$E42)</f>
        <v>0</v>
      </c>
      <c r="O29" s="477">
        <f t="shared" si="3"/>
        <v>0</v>
      </c>
    </row>
    <row r="30" spans="1:15">
      <c r="A30" s="423" t="s">
        <v>52</v>
      </c>
      <c r="B30" s="424"/>
      <c r="C30" s="435" t="e">
        <f>SUM(C31:C36)</f>
        <v>#DIV/0!</v>
      </c>
      <c r="D30" s="435" t="e">
        <f t="shared" ref="D30:N30" si="7">SUM(D31:D36)</f>
        <v>#DIV/0!</v>
      </c>
      <c r="E30" s="435" t="e">
        <f t="shared" si="7"/>
        <v>#DIV/0!</v>
      </c>
      <c r="F30" s="435" t="e">
        <f t="shared" si="7"/>
        <v>#DIV/0!</v>
      </c>
      <c r="G30" s="435" t="e">
        <f t="shared" si="7"/>
        <v>#DIV/0!</v>
      </c>
      <c r="H30" s="435" t="e">
        <f t="shared" si="7"/>
        <v>#DIV/0!</v>
      </c>
      <c r="I30" s="435" t="e">
        <f t="shared" si="7"/>
        <v>#DIV/0!</v>
      </c>
      <c r="J30" s="435" t="e">
        <f t="shared" si="7"/>
        <v>#DIV/0!</v>
      </c>
      <c r="K30" s="435" t="e">
        <f t="shared" si="7"/>
        <v>#DIV/0!</v>
      </c>
      <c r="L30" s="435" t="e">
        <f t="shared" si="7"/>
        <v>#DIV/0!</v>
      </c>
      <c r="M30" s="435" t="e">
        <f t="shared" si="7"/>
        <v>#DIV/0!</v>
      </c>
      <c r="N30" s="435" t="e">
        <f t="shared" si="7"/>
        <v>#DIV/0!</v>
      </c>
      <c r="O30" s="478" t="e">
        <f t="shared" si="3"/>
        <v>#DIV/0!</v>
      </c>
    </row>
    <row r="31" spans="1:15">
      <c r="A31" s="426"/>
      <c r="B31" s="421" t="s">
        <v>109</v>
      </c>
      <c r="C31" s="261">
        <f>IF('1-2．事業モデル'!$D44="変動",C$13*'1-2．事業モデル'!$F44,'1-2．事業モデル'!$E44)</f>
        <v>0</v>
      </c>
      <c r="D31" s="261">
        <f>IF('1-2．事業モデル'!$D44="変動",D$13*'1-2．事業モデル'!$F44,'1-2．事業モデル'!$E44)</f>
        <v>0</v>
      </c>
      <c r="E31" s="261">
        <f>IF('1-2．事業モデル'!$D44="変動",E$13*'1-2．事業モデル'!$F44,'1-2．事業モデル'!$E44)</f>
        <v>0</v>
      </c>
      <c r="F31" s="261">
        <f>IF('1-2．事業モデル'!$D44="変動",F$13*'1-2．事業モデル'!$F44,'1-2．事業モデル'!$E44)</f>
        <v>0</v>
      </c>
      <c r="G31" s="261">
        <f>IF('1-2．事業モデル'!$D44="変動",G$13*'1-2．事業モデル'!$F44,'1-2．事業モデル'!$E44)</f>
        <v>0</v>
      </c>
      <c r="H31" s="261">
        <f>IF('1-2．事業モデル'!$D44="変動",H$13*'1-2．事業モデル'!$F44,'1-2．事業モデル'!$E44)</f>
        <v>0</v>
      </c>
      <c r="I31" s="261">
        <f>IF('1-2．事業モデル'!$D44="変動",I$13*'1-2．事業モデル'!$F44,'1-2．事業モデル'!$E44)</f>
        <v>0</v>
      </c>
      <c r="J31" s="261">
        <f>IF('1-2．事業モデル'!$D44="変動",J$13*'1-2．事業モデル'!$F44,'1-2．事業モデル'!$E44)</f>
        <v>0</v>
      </c>
      <c r="K31" s="261">
        <f>IF('1-2．事業モデル'!$D44="変動",K$13*'1-2．事業モデル'!$F44,'1-2．事業モデル'!$E44)</f>
        <v>0</v>
      </c>
      <c r="L31" s="261">
        <f>IF('1-2．事業モデル'!$D44="変動",L$13*'1-2．事業モデル'!$F44,'1-2．事業モデル'!$E44)</f>
        <v>0</v>
      </c>
      <c r="M31" s="261">
        <f>IF('1-2．事業モデル'!$D44="変動",M$13*'1-2．事業モデル'!$F44,'1-2．事業モデル'!$E44)</f>
        <v>0</v>
      </c>
      <c r="N31" s="261">
        <f>IF('1-2．事業モデル'!$D44="変動",N$13*'1-2．事業モデル'!$F44,'1-2．事業モデル'!$E44)</f>
        <v>0</v>
      </c>
      <c r="O31" s="477">
        <f t="shared" si="3"/>
        <v>0</v>
      </c>
    </row>
    <row r="32" spans="1:15">
      <c r="A32" s="426"/>
      <c r="B32" s="421" t="s">
        <v>110</v>
      </c>
      <c r="C32" s="261">
        <f>IF('1-2．事業モデル'!$D45="変動",C$13*'1-2．事業モデル'!$F45,'1-2．事業モデル'!$E45)</f>
        <v>0</v>
      </c>
      <c r="D32" s="261">
        <f>IF('1-2．事業モデル'!$D45="変動",D$13*'1-2．事業モデル'!$F45,'1-2．事業モデル'!$E45)</f>
        <v>0</v>
      </c>
      <c r="E32" s="261">
        <f>IF('1-2．事業モデル'!$D45="変動",E$13*'1-2．事業モデル'!$F45,'1-2．事業モデル'!$E45)</f>
        <v>0</v>
      </c>
      <c r="F32" s="261">
        <f>IF('1-2．事業モデル'!$D45="変動",F$13*'1-2．事業モデル'!$F45,'1-2．事業モデル'!$E45)</f>
        <v>0</v>
      </c>
      <c r="G32" s="261">
        <f>IF('1-2．事業モデル'!$D45="変動",G$13*'1-2．事業モデル'!$F45,'1-2．事業モデル'!$E45)</f>
        <v>0</v>
      </c>
      <c r="H32" s="261">
        <f>IF('1-2．事業モデル'!$D45="変動",H$13*'1-2．事業モデル'!$F45,'1-2．事業モデル'!$E45)</f>
        <v>0</v>
      </c>
      <c r="I32" s="261">
        <f>IF('1-2．事業モデル'!$D45="変動",I$13*'1-2．事業モデル'!$F45,'1-2．事業モデル'!$E45)</f>
        <v>0</v>
      </c>
      <c r="J32" s="261">
        <f>IF('1-2．事業モデル'!$D45="変動",J$13*'1-2．事業モデル'!$F45,'1-2．事業モデル'!$E45)</f>
        <v>0</v>
      </c>
      <c r="K32" s="261">
        <f>IF('1-2．事業モデル'!$D45="変動",K$13*'1-2．事業モデル'!$F45,'1-2．事業モデル'!$E45)</f>
        <v>0</v>
      </c>
      <c r="L32" s="261">
        <f>IF('1-2．事業モデル'!$D45="変動",L$13*'1-2．事業モデル'!$F45,'1-2．事業モデル'!$E45)</f>
        <v>0</v>
      </c>
      <c r="M32" s="261">
        <f>IF('1-2．事業モデル'!$D45="変動",M$13*'1-2．事業モデル'!$F45,'1-2．事業モデル'!$E45)</f>
        <v>0</v>
      </c>
      <c r="N32" s="261">
        <f>IF('1-2．事業モデル'!$D45="変動",N$13*'1-2．事業モデル'!$F45,'1-2．事業モデル'!$E45)</f>
        <v>0</v>
      </c>
      <c r="O32" s="477">
        <f t="shared" si="3"/>
        <v>0</v>
      </c>
    </row>
    <row r="33" spans="1:15">
      <c r="A33" s="426"/>
      <c r="B33" s="421" t="s">
        <v>111</v>
      </c>
      <c r="C33" s="261">
        <f>IF('1-2．事業モデル'!$D46="変動",C$13*'1-2．事業モデル'!$F46,'1-2．事業モデル'!$E46)</f>
        <v>0</v>
      </c>
      <c r="D33" s="261">
        <f>IF('1-2．事業モデル'!$D46="変動",D$13*'1-2．事業モデル'!$F46,'1-2．事業モデル'!$E46)</f>
        <v>0</v>
      </c>
      <c r="E33" s="261">
        <f>IF('1-2．事業モデル'!$D46="変動",E$13*'1-2．事業モデル'!$F46,'1-2．事業モデル'!$E46)</f>
        <v>0</v>
      </c>
      <c r="F33" s="261">
        <f>IF('1-2．事業モデル'!$D46="変動",F$13*'1-2．事業モデル'!$F46,'1-2．事業モデル'!$E46)</f>
        <v>0</v>
      </c>
      <c r="G33" s="261">
        <f>IF('1-2．事業モデル'!$D46="変動",G$13*'1-2．事業モデル'!$F46,'1-2．事業モデル'!$E46)</f>
        <v>0</v>
      </c>
      <c r="H33" s="261">
        <f>IF('1-2．事業モデル'!$D46="変動",H$13*'1-2．事業モデル'!$F46,'1-2．事業モデル'!$E46)</f>
        <v>0</v>
      </c>
      <c r="I33" s="261">
        <f>IF('1-2．事業モデル'!$D46="変動",I$13*'1-2．事業モデル'!$F46,'1-2．事業モデル'!$E46)</f>
        <v>0</v>
      </c>
      <c r="J33" s="261">
        <f>IF('1-2．事業モデル'!$D46="変動",J$13*'1-2．事業モデル'!$F46,'1-2．事業モデル'!$E46)</f>
        <v>0</v>
      </c>
      <c r="K33" s="261">
        <f>IF('1-2．事業モデル'!$D46="変動",K$13*'1-2．事業モデル'!$F46,'1-2．事業モデル'!$E46)</f>
        <v>0</v>
      </c>
      <c r="L33" s="261">
        <f>IF('1-2．事業モデル'!$D46="変動",L$13*'1-2．事業モデル'!$F46,'1-2．事業モデル'!$E46)</f>
        <v>0</v>
      </c>
      <c r="M33" s="261">
        <f>IF('1-2．事業モデル'!$D46="変動",M$13*'1-2．事業モデル'!$F46,'1-2．事業モデル'!$E46)</f>
        <v>0</v>
      </c>
      <c r="N33" s="261">
        <f>IF('1-2．事業モデル'!$D46="変動",N$13*'1-2．事業モデル'!$F46,'1-2．事業モデル'!$E46)</f>
        <v>0</v>
      </c>
      <c r="O33" s="477">
        <f t="shared" si="3"/>
        <v>0</v>
      </c>
    </row>
    <row r="34" spans="1:15">
      <c r="A34" s="426"/>
      <c r="B34" s="421" t="s">
        <v>119</v>
      </c>
      <c r="C34" s="261" t="e">
        <f>IF('1-2．事業モデル'!$D47="変動",C$13*'1-2．事業モデル'!$F47,'1-2．事業モデル'!$E47)</f>
        <v>#DIV/0!</v>
      </c>
      <c r="D34" s="261" t="e">
        <f>IF('1-2．事業モデル'!$D47="変動",D$13*'1-2．事業モデル'!$F47,'1-2．事業モデル'!$E47)</f>
        <v>#DIV/0!</v>
      </c>
      <c r="E34" s="261" t="e">
        <f>IF('1-2．事業モデル'!$D47="変動",E$13*'1-2．事業モデル'!$F47,'1-2．事業モデル'!$E47)</f>
        <v>#DIV/0!</v>
      </c>
      <c r="F34" s="261" t="e">
        <f>IF('1-2．事業モデル'!$D47="変動",F$13*'1-2．事業モデル'!$F47,'1-2．事業モデル'!$E47)</f>
        <v>#DIV/0!</v>
      </c>
      <c r="G34" s="261" t="e">
        <f>IF('1-2．事業モデル'!$D47="変動",G$13*'1-2．事業モデル'!$F47,'1-2．事業モデル'!$E47)</f>
        <v>#DIV/0!</v>
      </c>
      <c r="H34" s="261" t="e">
        <f>IF('1-2．事業モデル'!$D47="変動",H$13*'1-2．事業モデル'!$F47,'1-2．事業モデル'!$E47)</f>
        <v>#DIV/0!</v>
      </c>
      <c r="I34" s="261" t="e">
        <f>IF('1-2．事業モデル'!$D47="変動",I$13*'1-2．事業モデル'!$F47,'1-2．事業モデル'!$E47)</f>
        <v>#DIV/0!</v>
      </c>
      <c r="J34" s="261" t="e">
        <f>IF('1-2．事業モデル'!$D47="変動",J$13*'1-2．事業モデル'!$F47,'1-2．事業モデル'!$E47)</f>
        <v>#DIV/0!</v>
      </c>
      <c r="K34" s="261" t="e">
        <f>IF('1-2．事業モデル'!$D47="変動",K$13*'1-2．事業モデル'!$F47,'1-2．事業モデル'!$E47)</f>
        <v>#DIV/0!</v>
      </c>
      <c r="L34" s="261" t="e">
        <f>IF('1-2．事業モデル'!$D47="変動",L$13*'1-2．事業モデル'!$F47,'1-2．事業モデル'!$E47)</f>
        <v>#DIV/0!</v>
      </c>
      <c r="M34" s="261" t="e">
        <f>IF('1-2．事業モデル'!$D47="変動",M$13*'1-2．事業モデル'!$F47,'1-2．事業モデル'!$E47)</f>
        <v>#DIV/0!</v>
      </c>
      <c r="N34" s="261" t="e">
        <f>IF('1-2．事業モデル'!$D47="変動",N$13*'1-2．事業モデル'!$F47,'1-2．事業モデル'!$E47)</f>
        <v>#DIV/0!</v>
      </c>
      <c r="O34" s="477" t="e">
        <f t="shared" si="3"/>
        <v>#DIV/0!</v>
      </c>
    </row>
    <row r="35" spans="1:15">
      <c r="A35" s="426"/>
      <c r="B35" s="421" t="s">
        <v>118</v>
      </c>
      <c r="C35" s="261" t="e">
        <f>IF('1-2．事業モデル'!$D48="変動",C$13*'1-2．事業モデル'!$F48,'1-2．事業モデル'!$E48)</f>
        <v>#DIV/0!</v>
      </c>
      <c r="D35" s="261" t="e">
        <f>IF('1-2．事業モデル'!$D48="変動",D$13*'1-2．事業モデル'!$F48,'1-2．事業モデル'!$E48)</f>
        <v>#DIV/0!</v>
      </c>
      <c r="E35" s="261" t="e">
        <f>IF('1-2．事業モデル'!$D48="変動",E$13*'1-2．事業モデル'!$F48,'1-2．事業モデル'!$E48)</f>
        <v>#DIV/0!</v>
      </c>
      <c r="F35" s="261" t="e">
        <f>IF('1-2．事業モデル'!$D48="変動",F$13*'1-2．事業モデル'!$F48,'1-2．事業モデル'!$E48)</f>
        <v>#DIV/0!</v>
      </c>
      <c r="G35" s="261" t="e">
        <f>IF('1-2．事業モデル'!$D48="変動",G$13*'1-2．事業モデル'!$F48,'1-2．事業モデル'!$E48)</f>
        <v>#DIV/0!</v>
      </c>
      <c r="H35" s="261" t="e">
        <f>IF('1-2．事業モデル'!$D48="変動",H$13*'1-2．事業モデル'!$F48,'1-2．事業モデル'!$E48)</f>
        <v>#DIV/0!</v>
      </c>
      <c r="I35" s="261" t="e">
        <f>IF('1-2．事業モデル'!$D48="変動",I$13*'1-2．事業モデル'!$F48,'1-2．事業モデル'!$E48)</f>
        <v>#DIV/0!</v>
      </c>
      <c r="J35" s="261" t="e">
        <f>IF('1-2．事業モデル'!$D48="変動",J$13*'1-2．事業モデル'!$F48,'1-2．事業モデル'!$E48)</f>
        <v>#DIV/0!</v>
      </c>
      <c r="K35" s="261" t="e">
        <f>IF('1-2．事業モデル'!$D48="変動",K$13*'1-2．事業モデル'!$F48,'1-2．事業モデル'!$E48)</f>
        <v>#DIV/0!</v>
      </c>
      <c r="L35" s="261" t="e">
        <f>IF('1-2．事業モデル'!$D48="変動",L$13*'1-2．事業モデル'!$F48,'1-2．事業モデル'!$E48)</f>
        <v>#DIV/0!</v>
      </c>
      <c r="M35" s="261" t="e">
        <f>IF('1-2．事業モデル'!$D48="変動",M$13*'1-2．事業モデル'!$F48,'1-2．事業モデル'!$E48)</f>
        <v>#DIV/0!</v>
      </c>
      <c r="N35" s="261" t="e">
        <f>IF('1-2．事業モデル'!$D48="変動",N$13*'1-2．事業モデル'!$F48,'1-2．事業モデル'!$E48)</f>
        <v>#DIV/0!</v>
      </c>
      <c r="O35" s="477" t="e">
        <f t="shared" si="3"/>
        <v>#DIV/0!</v>
      </c>
    </row>
    <row r="36" spans="1:15">
      <c r="A36" s="426"/>
      <c r="B36" s="421" t="s">
        <v>96</v>
      </c>
      <c r="C36" s="261" t="e">
        <f>IF('1-2．事業モデル'!$D49="変動",C$13*'1-2．事業モデル'!$F49,'1-2．事業モデル'!$E49)</f>
        <v>#DIV/0!</v>
      </c>
      <c r="D36" s="261" t="e">
        <f>IF('1-2．事業モデル'!$D49="変動",D$13*'1-2．事業モデル'!$F49,'1-2．事業モデル'!$E49)</f>
        <v>#DIV/0!</v>
      </c>
      <c r="E36" s="261" t="e">
        <f>IF('1-2．事業モデル'!$D49="変動",E$13*'1-2．事業モデル'!$F49,'1-2．事業モデル'!$E49)</f>
        <v>#DIV/0!</v>
      </c>
      <c r="F36" s="261" t="e">
        <f>IF('1-2．事業モデル'!$D49="変動",F$13*'1-2．事業モデル'!$F49,'1-2．事業モデル'!$E49)</f>
        <v>#DIV/0!</v>
      </c>
      <c r="G36" s="261" t="e">
        <f>IF('1-2．事業モデル'!$D49="変動",G$13*'1-2．事業モデル'!$F49,'1-2．事業モデル'!$E49)</f>
        <v>#DIV/0!</v>
      </c>
      <c r="H36" s="261" t="e">
        <f>IF('1-2．事業モデル'!$D49="変動",H$13*'1-2．事業モデル'!$F49,'1-2．事業モデル'!$E49)</f>
        <v>#DIV/0!</v>
      </c>
      <c r="I36" s="261" t="e">
        <f>IF('1-2．事業モデル'!$D49="変動",I$13*'1-2．事業モデル'!$F49,'1-2．事業モデル'!$E49)</f>
        <v>#DIV/0!</v>
      </c>
      <c r="J36" s="261" t="e">
        <f>IF('1-2．事業モデル'!$D49="変動",J$13*'1-2．事業モデル'!$F49,'1-2．事業モデル'!$E49)</f>
        <v>#DIV/0!</v>
      </c>
      <c r="K36" s="261" t="e">
        <f>IF('1-2．事業モデル'!$D49="変動",K$13*'1-2．事業モデル'!$F49,'1-2．事業モデル'!$E49)</f>
        <v>#DIV/0!</v>
      </c>
      <c r="L36" s="261" t="e">
        <f>IF('1-2．事業モデル'!$D49="変動",L$13*'1-2．事業モデル'!$F49,'1-2．事業モデル'!$E49)</f>
        <v>#DIV/0!</v>
      </c>
      <c r="M36" s="261" t="e">
        <f>IF('1-2．事業モデル'!$D49="変動",M$13*'1-2．事業モデル'!$F49,'1-2．事業モデル'!$E49)</f>
        <v>#DIV/0!</v>
      </c>
      <c r="N36" s="261" t="e">
        <f>IF('1-2．事業モデル'!$D49="変動",N$13*'1-2．事業モデル'!$F49,'1-2．事業モデル'!$E49)</f>
        <v>#DIV/0!</v>
      </c>
      <c r="O36" s="477" t="e">
        <f t="shared" si="3"/>
        <v>#DIV/0!</v>
      </c>
    </row>
    <row r="37" spans="1:15">
      <c r="A37" s="423" t="s">
        <v>112</v>
      </c>
      <c r="B37" s="424"/>
      <c r="C37" s="435" t="e">
        <f>SUM(C38:C42)</f>
        <v>#DIV/0!</v>
      </c>
      <c r="D37" s="435" t="e">
        <f t="shared" ref="D37:N37" si="8">SUM(D38:D42)</f>
        <v>#DIV/0!</v>
      </c>
      <c r="E37" s="435" t="e">
        <f t="shared" si="8"/>
        <v>#DIV/0!</v>
      </c>
      <c r="F37" s="435" t="e">
        <f t="shared" si="8"/>
        <v>#DIV/0!</v>
      </c>
      <c r="G37" s="435" t="e">
        <f t="shared" si="8"/>
        <v>#DIV/0!</v>
      </c>
      <c r="H37" s="435" t="e">
        <f t="shared" si="8"/>
        <v>#DIV/0!</v>
      </c>
      <c r="I37" s="435" t="e">
        <f t="shared" si="8"/>
        <v>#DIV/0!</v>
      </c>
      <c r="J37" s="435" t="e">
        <f t="shared" si="8"/>
        <v>#DIV/0!</v>
      </c>
      <c r="K37" s="435" t="e">
        <f t="shared" si="8"/>
        <v>#DIV/0!</v>
      </c>
      <c r="L37" s="435" t="e">
        <f t="shared" si="8"/>
        <v>#DIV/0!</v>
      </c>
      <c r="M37" s="435" t="e">
        <f t="shared" si="8"/>
        <v>#DIV/0!</v>
      </c>
      <c r="N37" s="435" t="e">
        <f t="shared" si="8"/>
        <v>#DIV/0!</v>
      </c>
      <c r="O37" s="478" t="e">
        <f t="shared" si="3"/>
        <v>#DIV/0!</v>
      </c>
    </row>
    <row r="38" spans="1:15">
      <c r="A38" s="426"/>
      <c r="B38" s="421" t="s">
        <v>113</v>
      </c>
      <c r="C38" s="261" t="e">
        <f>IF('1-2．事業モデル'!$D52="変動",C$13*'1-2．事業モデル'!$F52,'1-2．事業モデル'!$E52)</f>
        <v>#DIV/0!</v>
      </c>
      <c r="D38" s="261" t="e">
        <f>IF('1-2．事業モデル'!$D52="変動",D$13*'1-2．事業モデル'!$F52,'1-2．事業モデル'!$E52)</f>
        <v>#DIV/0!</v>
      </c>
      <c r="E38" s="261" t="e">
        <f>IF('1-2．事業モデル'!$D52="変動",E$13*'1-2．事業モデル'!$F52,'1-2．事業モデル'!$E52)</f>
        <v>#DIV/0!</v>
      </c>
      <c r="F38" s="261" t="e">
        <f>IF('1-2．事業モデル'!$D52="変動",F$13*'1-2．事業モデル'!$F52,'1-2．事業モデル'!$E52)</f>
        <v>#DIV/0!</v>
      </c>
      <c r="G38" s="261" t="e">
        <f>IF('1-2．事業モデル'!$D52="変動",G$13*'1-2．事業モデル'!$F52,'1-2．事業モデル'!$E52)</f>
        <v>#DIV/0!</v>
      </c>
      <c r="H38" s="261" t="e">
        <f>IF('1-2．事業モデル'!$D52="変動",H$13*'1-2．事業モデル'!$F52,'1-2．事業モデル'!$E52)</f>
        <v>#DIV/0!</v>
      </c>
      <c r="I38" s="261" t="e">
        <f>IF('1-2．事業モデル'!$D52="変動",I$13*'1-2．事業モデル'!$F52,'1-2．事業モデル'!$E52)</f>
        <v>#DIV/0!</v>
      </c>
      <c r="J38" s="261" t="e">
        <f>IF('1-2．事業モデル'!$D52="変動",J$13*'1-2．事業モデル'!$F52,'1-2．事業モデル'!$E52)</f>
        <v>#DIV/0!</v>
      </c>
      <c r="K38" s="261" t="e">
        <f>IF('1-2．事業モデル'!$D52="変動",K$13*'1-2．事業モデル'!$F52,'1-2．事業モデル'!$E52)</f>
        <v>#DIV/0!</v>
      </c>
      <c r="L38" s="261" t="e">
        <f>IF('1-2．事業モデル'!$D52="変動",L$13*'1-2．事業モデル'!$F52,'1-2．事業モデル'!$E52)</f>
        <v>#DIV/0!</v>
      </c>
      <c r="M38" s="261" t="e">
        <f>IF('1-2．事業モデル'!$D52="変動",M$13*'1-2．事業モデル'!$F52,'1-2．事業モデル'!$E52)</f>
        <v>#DIV/0!</v>
      </c>
      <c r="N38" s="261" t="e">
        <f>IF('1-2．事業モデル'!$D52="変動",N$13*'1-2．事業モデル'!$F52,'1-2．事業モデル'!$E52)</f>
        <v>#DIV/0!</v>
      </c>
      <c r="O38" s="477" t="e">
        <f t="shared" si="3"/>
        <v>#DIV/0!</v>
      </c>
    </row>
    <row r="39" spans="1:15">
      <c r="A39" s="426"/>
      <c r="B39" s="421" t="s">
        <v>120</v>
      </c>
      <c r="C39" s="261" t="e">
        <f>IF('1-2．事業モデル'!$D53="変動",C$13*'1-2．事業モデル'!$F53,'1-2．事業モデル'!$E53)</f>
        <v>#DIV/0!</v>
      </c>
      <c r="D39" s="261" t="e">
        <f>IF('1-2．事業モデル'!$D53="変動",D$13*'1-2．事業モデル'!$F53,'1-2．事業モデル'!$E53)</f>
        <v>#DIV/0!</v>
      </c>
      <c r="E39" s="261" t="e">
        <f>IF('1-2．事業モデル'!$D53="変動",E$13*'1-2．事業モデル'!$F53,'1-2．事業モデル'!$E53)</f>
        <v>#DIV/0!</v>
      </c>
      <c r="F39" s="261" t="e">
        <f>IF('1-2．事業モデル'!$D53="変動",F$13*'1-2．事業モデル'!$F53,'1-2．事業モデル'!$E53)</f>
        <v>#DIV/0!</v>
      </c>
      <c r="G39" s="261" t="e">
        <f>IF('1-2．事業モデル'!$D53="変動",G$13*'1-2．事業モデル'!$F53,'1-2．事業モデル'!$E53)</f>
        <v>#DIV/0!</v>
      </c>
      <c r="H39" s="261" t="e">
        <f>IF('1-2．事業モデル'!$D53="変動",H$13*'1-2．事業モデル'!$F53,'1-2．事業モデル'!$E53)</f>
        <v>#DIV/0!</v>
      </c>
      <c r="I39" s="261" t="e">
        <f>IF('1-2．事業モデル'!$D53="変動",I$13*'1-2．事業モデル'!$F53,'1-2．事業モデル'!$E53)</f>
        <v>#DIV/0!</v>
      </c>
      <c r="J39" s="261" t="e">
        <f>IF('1-2．事業モデル'!$D53="変動",J$13*'1-2．事業モデル'!$F53,'1-2．事業モデル'!$E53)</f>
        <v>#DIV/0!</v>
      </c>
      <c r="K39" s="261" t="e">
        <f>IF('1-2．事業モデル'!$D53="変動",K$13*'1-2．事業モデル'!$F53,'1-2．事業モデル'!$E53)</f>
        <v>#DIV/0!</v>
      </c>
      <c r="L39" s="261" t="e">
        <f>IF('1-2．事業モデル'!$D53="変動",L$13*'1-2．事業モデル'!$F53,'1-2．事業モデル'!$E53)</f>
        <v>#DIV/0!</v>
      </c>
      <c r="M39" s="261" t="e">
        <f>IF('1-2．事業モデル'!$D53="変動",M$13*'1-2．事業モデル'!$F53,'1-2．事業モデル'!$E53)</f>
        <v>#DIV/0!</v>
      </c>
      <c r="N39" s="261" t="e">
        <f>IF('1-2．事業モデル'!$D53="変動",N$13*'1-2．事業モデル'!$F53,'1-2．事業モデル'!$E53)</f>
        <v>#DIV/0!</v>
      </c>
      <c r="O39" s="477" t="e">
        <f t="shared" si="3"/>
        <v>#DIV/0!</v>
      </c>
    </row>
    <row r="40" spans="1:15">
      <c r="A40" s="426"/>
      <c r="B40" s="421" t="s">
        <v>114</v>
      </c>
      <c r="C40" s="261">
        <f>IF('1-2．事業モデル'!$D54="変動",C$13*'1-2．事業モデル'!$F54,'1-2．事業モデル'!$E54)</f>
        <v>0</v>
      </c>
      <c r="D40" s="261">
        <f>IF('1-2．事業モデル'!$D54="変動",D$13*'1-2．事業モデル'!$F54,'1-2．事業モデル'!$E54)</f>
        <v>0</v>
      </c>
      <c r="E40" s="261">
        <f>IF('1-2．事業モデル'!$D54="変動",E$13*'1-2．事業モデル'!$F54,'1-2．事業モデル'!$E54)</f>
        <v>0</v>
      </c>
      <c r="F40" s="261">
        <f>IF('1-2．事業モデル'!$D54="変動",F$13*'1-2．事業モデル'!$F54,'1-2．事業モデル'!$E54)</f>
        <v>0</v>
      </c>
      <c r="G40" s="261">
        <f>IF('1-2．事業モデル'!$D54="変動",G$13*'1-2．事業モデル'!$F54,'1-2．事業モデル'!$E54)</f>
        <v>0</v>
      </c>
      <c r="H40" s="261">
        <f>IF('1-2．事業モデル'!$D54="変動",H$13*'1-2．事業モデル'!$F54,'1-2．事業モデル'!$E54)</f>
        <v>0</v>
      </c>
      <c r="I40" s="261">
        <f>IF('1-2．事業モデル'!$D54="変動",I$13*'1-2．事業モデル'!$F54,'1-2．事業モデル'!$E54)</f>
        <v>0</v>
      </c>
      <c r="J40" s="261">
        <f>IF('1-2．事業モデル'!$D54="変動",J$13*'1-2．事業モデル'!$F54,'1-2．事業モデル'!$E54)</f>
        <v>0</v>
      </c>
      <c r="K40" s="261">
        <f>IF('1-2．事業モデル'!$D54="変動",K$13*'1-2．事業モデル'!$F54,'1-2．事業モデル'!$E54)</f>
        <v>0</v>
      </c>
      <c r="L40" s="261">
        <f>IF('1-2．事業モデル'!$D54="変動",L$13*'1-2．事業モデル'!$F54,'1-2．事業モデル'!$E54)</f>
        <v>0</v>
      </c>
      <c r="M40" s="261">
        <f>IF('1-2．事業モデル'!$D54="変動",M$13*'1-2．事業モデル'!$F54,'1-2．事業モデル'!$E54)</f>
        <v>0</v>
      </c>
      <c r="N40" s="261">
        <f>IF('1-2．事業モデル'!$D54="変動",N$13*'1-2．事業モデル'!$F54,'1-2．事業モデル'!$E54)</f>
        <v>0</v>
      </c>
      <c r="O40" s="477">
        <f t="shared" si="3"/>
        <v>0</v>
      </c>
    </row>
    <row r="41" spans="1:15">
      <c r="A41" s="426"/>
      <c r="B41" s="421" t="s">
        <v>289</v>
      </c>
      <c r="C41" s="261">
        <f>IF('1-2．事業モデル'!$D55="変動",C$13*'1-2．事業モデル'!$F55,'1-2．事業モデル'!$E55)</f>
        <v>0</v>
      </c>
      <c r="D41" s="261">
        <f>IF('1-2．事業モデル'!$D55="変動",D$13*'1-2．事業モデル'!$F55,'1-2．事業モデル'!$E55)</f>
        <v>0</v>
      </c>
      <c r="E41" s="261">
        <f>IF('1-2．事業モデル'!$D55="変動",E$13*'1-2．事業モデル'!$F55,'1-2．事業モデル'!$E55)</f>
        <v>0</v>
      </c>
      <c r="F41" s="261">
        <f>IF('1-2．事業モデル'!$D55="変動",F$13*'1-2．事業モデル'!$F55,'1-2．事業モデル'!$E55)</f>
        <v>0</v>
      </c>
      <c r="G41" s="261">
        <f>IF('1-2．事業モデル'!$D55="変動",G$13*'1-2．事業モデル'!$F55,'1-2．事業モデル'!$E55)</f>
        <v>0</v>
      </c>
      <c r="H41" s="261">
        <f>IF('1-2．事業モデル'!$D55="変動",H$13*'1-2．事業モデル'!$F55,'1-2．事業モデル'!$E55)</f>
        <v>0</v>
      </c>
      <c r="I41" s="261">
        <f>IF('1-2．事業モデル'!$D55="変動",I$13*'1-2．事業モデル'!$F55,'1-2．事業モデル'!$E55)</f>
        <v>0</v>
      </c>
      <c r="J41" s="261">
        <f>IF('1-2．事業モデル'!$D55="変動",J$13*'1-2．事業モデル'!$F55,'1-2．事業モデル'!$E55)</f>
        <v>0</v>
      </c>
      <c r="K41" s="261">
        <f>IF('1-2．事業モデル'!$D55="変動",K$13*'1-2．事業モデル'!$F55,'1-2．事業モデル'!$E55)</f>
        <v>0</v>
      </c>
      <c r="L41" s="261">
        <f>IF('1-2．事業モデル'!$D55="変動",L$13*'1-2．事業モデル'!$F55,'1-2．事業モデル'!$E55)</f>
        <v>0</v>
      </c>
      <c r="M41" s="261">
        <f>IF('1-2．事業モデル'!$D55="変動",M$13*'1-2．事業モデル'!$F55,'1-2．事業モデル'!$E55)</f>
        <v>0</v>
      </c>
      <c r="N41" s="261">
        <f>IF('1-2．事業モデル'!$D55="変動",N$13*'1-2．事業モデル'!$F55,'1-2．事業モデル'!$E55)</f>
        <v>0</v>
      </c>
      <c r="O41" s="477">
        <f t="shared" si="3"/>
        <v>0</v>
      </c>
    </row>
    <row r="42" spans="1:15">
      <c r="A42" s="426"/>
      <c r="B42" s="421" t="s">
        <v>112</v>
      </c>
      <c r="C42" s="261">
        <f>IF('1-2．事業モデル'!$D56="変動",C$13*'1-2．事業モデル'!$F56,'1-2．事業モデル'!$E56)</f>
        <v>0</v>
      </c>
      <c r="D42" s="261">
        <f>IF('1-2．事業モデル'!$D56="変動",D$13*'1-2．事業モデル'!$F56,'1-2．事業モデル'!$E56)</f>
        <v>0</v>
      </c>
      <c r="E42" s="261">
        <f>IF('1-2．事業モデル'!$D56="変動",E$13*'1-2．事業モデル'!$F56,'1-2．事業モデル'!$E56)</f>
        <v>0</v>
      </c>
      <c r="F42" s="261">
        <f>IF('1-2．事業モデル'!$D56="変動",F$13*'1-2．事業モデル'!$F56,'1-2．事業モデル'!$E56)</f>
        <v>0</v>
      </c>
      <c r="G42" s="261">
        <f>IF('1-2．事業モデル'!$D56="変動",G$13*'1-2．事業モデル'!$F56,'1-2．事業モデル'!$E56)</f>
        <v>0</v>
      </c>
      <c r="H42" s="261">
        <f>IF('1-2．事業モデル'!$D56="変動",H$13*'1-2．事業モデル'!$F56,'1-2．事業モデル'!$E56)</f>
        <v>0</v>
      </c>
      <c r="I42" s="261">
        <f>IF('1-2．事業モデル'!$D56="変動",I$13*'1-2．事業モデル'!$F56,'1-2．事業モデル'!$E56)</f>
        <v>0</v>
      </c>
      <c r="J42" s="261">
        <f>IF('1-2．事業モデル'!$D56="変動",J$13*'1-2．事業モデル'!$F56,'1-2．事業モデル'!$E56)</f>
        <v>0</v>
      </c>
      <c r="K42" s="261">
        <f>IF('1-2．事業モデル'!$D56="変動",K$13*'1-2．事業モデル'!$F56,'1-2．事業モデル'!$E56)</f>
        <v>0</v>
      </c>
      <c r="L42" s="261">
        <f>IF('1-2．事業モデル'!$D56="変動",L$13*'1-2．事業モデル'!$F56,'1-2．事業モデル'!$E56)</f>
        <v>0</v>
      </c>
      <c r="M42" s="261">
        <f>IF('1-2．事業モデル'!$D56="変動",M$13*'1-2．事業モデル'!$F56,'1-2．事業モデル'!$E56)</f>
        <v>0</v>
      </c>
      <c r="N42" s="261">
        <f>IF('1-2．事業モデル'!$D56="変動",N$13*'1-2．事業モデル'!$F56,'1-2．事業モデル'!$E56)</f>
        <v>0</v>
      </c>
      <c r="O42" s="477">
        <f t="shared" si="3"/>
        <v>0</v>
      </c>
    </row>
    <row r="43" spans="1:15" ht="15" thickBot="1">
      <c r="A43" s="423" t="s">
        <v>59</v>
      </c>
      <c r="B43" s="428"/>
      <c r="C43" s="436">
        <f>'2.投資計画'!$L$4</f>
        <v>0</v>
      </c>
      <c r="D43" s="436">
        <f>'2.投資計画'!$L$4</f>
        <v>0</v>
      </c>
      <c r="E43" s="436">
        <f>'2.投資計画'!$L$4</f>
        <v>0</v>
      </c>
      <c r="F43" s="436">
        <f>'2.投資計画'!$L$4</f>
        <v>0</v>
      </c>
      <c r="G43" s="436">
        <f>'2.投資計画'!$L$4</f>
        <v>0</v>
      </c>
      <c r="H43" s="436">
        <f>'2.投資計画'!$L$4</f>
        <v>0</v>
      </c>
      <c r="I43" s="436">
        <f>'2.投資計画'!$L$4</f>
        <v>0</v>
      </c>
      <c r="J43" s="436">
        <f>'2.投資計画'!$L$4</f>
        <v>0</v>
      </c>
      <c r="K43" s="436">
        <f>'2.投資計画'!$L$4</f>
        <v>0</v>
      </c>
      <c r="L43" s="436">
        <f>'2.投資計画'!$L$4</f>
        <v>0</v>
      </c>
      <c r="M43" s="436">
        <f>'2.投資計画'!$L$4</f>
        <v>0</v>
      </c>
      <c r="N43" s="436">
        <f>'2.投資計画'!$L$4</f>
        <v>0</v>
      </c>
      <c r="O43" s="479">
        <f t="shared" si="3"/>
        <v>0</v>
      </c>
    </row>
    <row r="44" spans="1:15" ht="15" thickBot="1">
      <c r="A44" s="854" t="s">
        <v>123</v>
      </c>
      <c r="B44" s="855"/>
      <c r="C44" s="432" t="e">
        <f>C13-C14-C17-C23-C26-C30-C37-C43</f>
        <v>#DIV/0!</v>
      </c>
      <c r="D44" s="432" t="e">
        <f t="shared" ref="D44:N44" si="9">D13-D14-D17-D23-D26-D30-D37-D43</f>
        <v>#DIV/0!</v>
      </c>
      <c r="E44" s="432" t="e">
        <f t="shared" si="9"/>
        <v>#DIV/0!</v>
      </c>
      <c r="F44" s="432" t="e">
        <f t="shared" si="9"/>
        <v>#DIV/0!</v>
      </c>
      <c r="G44" s="432" t="e">
        <f t="shared" si="9"/>
        <v>#DIV/0!</v>
      </c>
      <c r="H44" s="432" t="e">
        <f t="shared" si="9"/>
        <v>#DIV/0!</v>
      </c>
      <c r="I44" s="432" t="e">
        <f t="shared" si="9"/>
        <v>#DIV/0!</v>
      </c>
      <c r="J44" s="432" t="e">
        <f t="shared" si="9"/>
        <v>#DIV/0!</v>
      </c>
      <c r="K44" s="432" t="e">
        <f t="shared" si="9"/>
        <v>#DIV/0!</v>
      </c>
      <c r="L44" s="432" t="e">
        <f t="shared" si="9"/>
        <v>#DIV/0!</v>
      </c>
      <c r="M44" s="432" t="e">
        <f t="shared" si="9"/>
        <v>#DIV/0!</v>
      </c>
      <c r="N44" s="432" t="e">
        <f t="shared" si="9"/>
        <v>#DIV/0!</v>
      </c>
      <c r="O44" s="484" t="e">
        <f t="shared" si="3"/>
        <v>#DIV/0!</v>
      </c>
    </row>
    <row r="45" spans="1:15" ht="15" thickBot="1">
      <c r="A45" s="419" t="s">
        <v>60</v>
      </c>
      <c r="B45" s="429"/>
      <c r="C45" s="324">
        <f>'4.返済計画表'!R13</f>
        <v>0</v>
      </c>
      <c r="D45" s="324">
        <f>'4.返済計画表'!R14</f>
        <v>0</v>
      </c>
      <c r="E45" s="324">
        <f>'4.返済計画表'!R15</f>
        <v>0</v>
      </c>
      <c r="F45" s="324">
        <f>'4.返済計画表'!R16</f>
        <v>0</v>
      </c>
      <c r="G45" s="324">
        <f>'4.返済計画表'!R17</f>
        <v>0</v>
      </c>
      <c r="H45" s="324">
        <f>'4.返済計画表'!R18</f>
        <v>0</v>
      </c>
      <c r="I45" s="324">
        <f>'4.返済計画表'!R19</f>
        <v>0</v>
      </c>
      <c r="J45" s="324">
        <f>'4.返済計画表'!R20</f>
        <v>0</v>
      </c>
      <c r="K45" s="324">
        <f>'4.返済計画表'!R21</f>
        <v>0</v>
      </c>
      <c r="L45" s="324">
        <f>'4.返済計画表'!R22</f>
        <v>0</v>
      </c>
      <c r="M45" s="324">
        <f>'4.返済計画表'!R23</f>
        <v>0</v>
      </c>
      <c r="N45" s="324">
        <f>'4.返済計画表'!R24</f>
        <v>0</v>
      </c>
      <c r="O45" s="485">
        <f t="shared" si="3"/>
        <v>0</v>
      </c>
    </row>
    <row r="46" spans="1:15" ht="15" thickBot="1">
      <c r="A46" s="430" t="s">
        <v>125</v>
      </c>
      <c r="B46" s="431"/>
      <c r="C46" s="432" t="e">
        <f t="shared" ref="C46:N46" si="10">C44-C45</f>
        <v>#DIV/0!</v>
      </c>
      <c r="D46" s="432" t="e">
        <f t="shared" si="10"/>
        <v>#DIV/0!</v>
      </c>
      <c r="E46" s="432" t="e">
        <f t="shared" si="10"/>
        <v>#DIV/0!</v>
      </c>
      <c r="F46" s="432" t="e">
        <f t="shared" si="10"/>
        <v>#DIV/0!</v>
      </c>
      <c r="G46" s="432" t="e">
        <f t="shared" si="10"/>
        <v>#DIV/0!</v>
      </c>
      <c r="H46" s="432" t="e">
        <f t="shared" si="10"/>
        <v>#DIV/0!</v>
      </c>
      <c r="I46" s="432" t="e">
        <f t="shared" si="10"/>
        <v>#DIV/0!</v>
      </c>
      <c r="J46" s="432" t="e">
        <f t="shared" si="10"/>
        <v>#DIV/0!</v>
      </c>
      <c r="K46" s="432" t="e">
        <f t="shared" si="10"/>
        <v>#DIV/0!</v>
      </c>
      <c r="L46" s="432" t="e">
        <f t="shared" si="10"/>
        <v>#DIV/0!</v>
      </c>
      <c r="M46" s="432" t="e">
        <f t="shared" si="10"/>
        <v>#DIV/0!</v>
      </c>
      <c r="N46" s="432" t="e">
        <f t="shared" si="10"/>
        <v>#DIV/0!</v>
      </c>
      <c r="O46" s="481" t="e">
        <f t="shared" si="3"/>
        <v>#DIV/0!</v>
      </c>
    </row>
    <row r="47" spans="1:15">
      <c r="A47" s="325"/>
      <c r="B47" s="325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475"/>
    </row>
    <row r="48" spans="1:15" ht="15" thickBot="1">
      <c r="A48" s="313" t="s">
        <v>149</v>
      </c>
      <c r="B48" s="321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475"/>
    </row>
    <row r="49" spans="1:15">
      <c r="A49" s="838" t="s">
        <v>150</v>
      </c>
      <c r="B49" s="839"/>
      <c r="C49" s="328" t="e">
        <f>C46+C43</f>
        <v>#DIV/0!</v>
      </c>
      <c r="D49" s="328" t="e">
        <f t="shared" ref="D49:N49" si="11">D46+D43</f>
        <v>#DIV/0!</v>
      </c>
      <c r="E49" s="328" t="e">
        <f t="shared" si="11"/>
        <v>#DIV/0!</v>
      </c>
      <c r="F49" s="328" t="e">
        <f t="shared" si="11"/>
        <v>#DIV/0!</v>
      </c>
      <c r="G49" s="328" t="e">
        <f t="shared" si="11"/>
        <v>#DIV/0!</v>
      </c>
      <c r="H49" s="328" t="e">
        <f t="shared" si="11"/>
        <v>#DIV/0!</v>
      </c>
      <c r="I49" s="328" t="e">
        <f t="shared" si="11"/>
        <v>#DIV/0!</v>
      </c>
      <c r="J49" s="328" t="e">
        <f t="shared" si="11"/>
        <v>#DIV/0!</v>
      </c>
      <c r="K49" s="328" t="e">
        <f t="shared" si="11"/>
        <v>#DIV/0!</v>
      </c>
      <c r="L49" s="328" t="e">
        <f t="shared" si="11"/>
        <v>#DIV/0!</v>
      </c>
      <c r="M49" s="328" t="e">
        <f t="shared" si="11"/>
        <v>#DIV/0!</v>
      </c>
      <c r="N49" s="328" t="e">
        <f t="shared" si="11"/>
        <v>#DIV/0!</v>
      </c>
      <c r="O49" s="482" t="e">
        <f>ROUND(AVERAGE(C49:N49),0)</f>
        <v>#DIV/0!</v>
      </c>
    </row>
    <row r="50" spans="1:15">
      <c r="A50" s="834" t="s">
        <v>152</v>
      </c>
      <c r="B50" s="835"/>
      <c r="C50" s="312">
        <f>'4.返済計画表'!C13*-1</f>
        <v>0</v>
      </c>
      <c r="D50" s="312">
        <f>'4.返済計画表'!C14*-1</f>
        <v>0</v>
      </c>
      <c r="E50" s="312">
        <f>'4.返済計画表'!C15*-1</f>
        <v>0</v>
      </c>
      <c r="F50" s="312">
        <f>'4.返済計画表'!C16*-1</f>
        <v>0</v>
      </c>
      <c r="G50" s="312">
        <f>'4.返済計画表'!C17*-1</f>
        <v>0</v>
      </c>
      <c r="H50" s="312">
        <f>'4.返済計画表'!C18*-1</f>
        <v>0</v>
      </c>
      <c r="I50" s="312">
        <f>'4.返済計画表'!C19*-1</f>
        <v>0</v>
      </c>
      <c r="J50" s="312">
        <f>'4.返済計画表'!C20*-1</f>
        <v>0</v>
      </c>
      <c r="K50" s="312">
        <f>'4.返済計画表'!C21*-1</f>
        <v>0</v>
      </c>
      <c r="L50" s="312">
        <f>'4.返済計画表'!C22*-1</f>
        <v>0</v>
      </c>
      <c r="M50" s="312">
        <f>'4.返済計画表'!C23*-1</f>
        <v>0</v>
      </c>
      <c r="N50" s="322">
        <f>'4.返済計画表'!C24*-1</f>
        <v>0</v>
      </c>
      <c r="O50" s="486">
        <f>ROUND(AVERAGE(C50:N50),0)</f>
        <v>0</v>
      </c>
    </row>
    <row r="51" spans="1:15" ht="15" thickBot="1">
      <c r="A51" s="832" t="s">
        <v>151</v>
      </c>
      <c r="B51" s="833"/>
      <c r="C51" s="323" t="e">
        <f t="shared" ref="C51:N51" si="12">C49+C50</f>
        <v>#DIV/0!</v>
      </c>
      <c r="D51" s="323" t="e">
        <f t="shared" si="12"/>
        <v>#DIV/0!</v>
      </c>
      <c r="E51" s="323" t="e">
        <f t="shared" si="12"/>
        <v>#DIV/0!</v>
      </c>
      <c r="F51" s="323" t="e">
        <f t="shared" si="12"/>
        <v>#DIV/0!</v>
      </c>
      <c r="G51" s="323" t="e">
        <f t="shared" si="12"/>
        <v>#DIV/0!</v>
      </c>
      <c r="H51" s="323" t="e">
        <f t="shared" si="12"/>
        <v>#DIV/0!</v>
      </c>
      <c r="I51" s="323" t="e">
        <f t="shared" si="12"/>
        <v>#DIV/0!</v>
      </c>
      <c r="J51" s="323" t="e">
        <f t="shared" si="12"/>
        <v>#DIV/0!</v>
      </c>
      <c r="K51" s="323" t="e">
        <f t="shared" si="12"/>
        <v>#DIV/0!</v>
      </c>
      <c r="L51" s="323" t="e">
        <f t="shared" si="12"/>
        <v>#DIV/0!</v>
      </c>
      <c r="M51" s="323" t="e">
        <f t="shared" si="12"/>
        <v>#DIV/0!</v>
      </c>
      <c r="N51" s="323" t="e">
        <f t="shared" si="12"/>
        <v>#DIV/0!</v>
      </c>
      <c r="O51" s="586" t="e">
        <f>ROUND(AVERAGE(C51:N51),0)</f>
        <v>#DIV/0!</v>
      </c>
    </row>
    <row r="52" spans="1:15" s="519" customFormat="1" ht="15" thickBot="1">
      <c r="A52" s="516"/>
      <c r="B52" s="516"/>
      <c r="C52" s="517"/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517"/>
      <c r="O52" s="518"/>
    </row>
    <row r="53" spans="1:15" ht="15" thickBot="1">
      <c r="A53" s="832" t="s">
        <v>239</v>
      </c>
      <c r="B53" s="833"/>
      <c r="C53" s="323" t="e">
        <f>'3.資金調達計画'!D9+C51</f>
        <v>#DIV/0!</v>
      </c>
      <c r="D53" s="323" t="e">
        <f>D51+C53</f>
        <v>#DIV/0!</v>
      </c>
      <c r="E53" s="323" t="e">
        <f t="shared" ref="E53:N53" si="13">E51+D53</f>
        <v>#DIV/0!</v>
      </c>
      <c r="F53" s="323" t="e">
        <f t="shared" si="13"/>
        <v>#DIV/0!</v>
      </c>
      <c r="G53" s="323" t="e">
        <f t="shared" si="13"/>
        <v>#DIV/0!</v>
      </c>
      <c r="H53" s="323" t="e">
        <f t="shared" si="13"/>
        <v>#DIV/0!</v>
      </c>
      <c r="I53" s="323" t="e">
        <f t="shared" si="13"/>
        <v>#DIV/0!</v>
      </c>
      <c r="J53" s="323" t="e">
        <f t="shared" si="13"/>
        <v>#DIV/0!</v>
      </c>
      <c r="K53" s="323" t="e">
        <f t="shared" si="13"/>
        <v>#DIV/0!</v>
      </c>
      <c r="L53" s="323" t="e">
        <f t="shared" si="13"/>
        <v>#DIV/0!</v>
      </c>
      <c r="M53" s="323" t="e">
        <f t="shared" si="13"/>
        <v>#DIV/0!</v>
      </c>
      <c r="N53" s="323" t="e">
        <f t="shared" si="13"/>
        <v>#DIV/0!</v>
      </c>
      <c r="O53" s="480"/>
    </row>
  </sheetData>
  <mergeCells count="15">
    <mergeCell ref="A53:B53"/>
    <mergeCell ref="A7:B7"/>
    <mergeCell ref="A50:B50"/>
    <mergeCell ref="A51:B51"/>
    <mergeCell ref="A8:B8"/>
    <mergeCell ref="A9:B9"/>
    <mergeCell ref="A10:B10"/>
    <mergeCell ref="A13:B13"/>
    <mergeCell ref="A44:B44"/>
    <mergeCell ref="A49:B49"/>
    <mergeCell ref="A1:O2"/>
    <mergeCell ref="A3:B3"/>
    <mergeCell ref="A4:B4"/>
    <mergeCell ref="A5:B5"/>
    <mergeCell ref="A6:B6"/>
  </mergeCells>
  <phoneticPr fontId="2"/>
  <pageMargins left="0.15748031496062992" right="0.15748031496062992" top="0.98425196850393704" bottom="0.62992125984251968" header="0.51181102362204722" footer="0.51181102362204722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77"/>
  <sheetViews>
    <sheetView view="pageBreakPreview" zoomScale="80" zoomScaleNormal="100" zoomScaleSheetLayoutView="80" workbookViewId="0">
      <selection activeCell="Y14" sqref="Y14"/>
    </sheetView>
  </sheetViews>
  <sheetFormatPr baseColWidth="10" defaultColWidth="8" defaultRowHeight="18" customHeight="1"/>
  <cols>
    <col min="1" max="1" width="1.6640625" style="96" customWidth="1"/>
    <col min="2" max="2" width="11.6640625" style="96" customWidth="1"/>
    <col min="3" max="3" width="9.1640625" style="106" customWidth="1"/>
    <col min="4" max="4" width="6.1640625" style="121" customWidth="1"/>
    <col min="5" max="5" width="9.1640625" style="106" customWidth="1"/>
    <col min="6" max="6" width="6.1640625" style="121" customWidth="1"/>
    <col min="7" max="7" width="9.1640625" style="106" customWidth="1"/>
    <col min="8" max="8" width="6.1640625" style="121" customWidth="1"/>
    <col min="9" max="9" width="10.6640625" style="106" customWidth="1"/>
    <col min="10" max="10" width="6.1640625" style="121" customWidth="1"/>
    <col min="11" max="11" width="10.6640625" style="106" customWidth="1"/>
    <col min="12" max="12" width="6.1640625" style="121" customWidth="1"/>
    <col min="13" max="13" width="10.6640625" style="106" customWidth="1"/>
    <col min="14" max="14" width="6.1640625" style="121" customWidth="1"/>
    <col min="15" max="15" width="10.6640625" style="106" customWidth="1"/>
    <col min="16" max="16" width="6.6640625" style="121" customWidth="1"/>
    <col min="17" max="17" width="10.6640625" style="106" customWidth="1"/>
    <col min="18" max="18" width="6.1640625" style="121" customWidth="1"/>
    <col min="19" max="19" width="10.6640625" style="106" customWidth="1"/>
    <col min="20" max="20" width="6.1640625" style="121" customWidth="1"/>
    <col min="21" max="21" width="10.6640625" style="106" customWidth="1"/>
    <col min="22" max="22" width="6.1640625" style="121" customWidth="1"/>
    <col min="23" max="41" width="11" style="96" customWidth="1"/>
    <col min="42" max="16384" width="8" style="96"/>
  </cols>
  <sheetData>
    <row r="1" spans="1:38" ht="33.75" customHeight="1" thickBot="1">
      <c r="A1" s="866" t="s">
        <v>211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X1" s="96" t="s">
        <v>252</v>
      </c>
    </row>
    <row r="2" spans="1:38" ht="9.75" customHeight="1">
      <c r="A2" s="97"/>
      <c r="B2" s="97"/>
      <c r="C2" s="98"/>
      <c r="D2" s="107"/>
      <c r="E2" s="98"/>
      <c r="F2" s="107"/>
      <c r="G2" s="98"/>
      <c r="H2" s="107"/>
      <c r="I2" s="98"/>
      <c r="J2" s="107"/>
      <c r="K2" s="98"/>
      <c r="L2" s="107"/>
      <c r="M2" s="98"/>
      <c r="N2" s="107"/>
      <c r="O2" s="98"/>
      <c r="P2" s="107"/>
      <c r="Q2" s="98"/>
      <c r="R2" s="107"/>
      <c r="S2" s="98"/>
      <c r="T2" s="107"/>
      <c r="U2" s="98"/>
      <c r="V2" s="107"/>
      <c r="W2" s="98"/>
    </row>
    <row r="3" spans="1:38" ht="9.75" customHeight="1" thickBot="1">
      <c r="A3" s="97"/>
      <c r="B3" s="97"/>
      <c r="C3" s="98"/>
      <c r="D3" s="107"/>
      <c r="E3" s="98"/>
      <c r="F3" s="107"/>
      <c r="G3" s="98"/>
      <c r="H3" s="107"/>
      <c r="I3" s="98"/>
      <c r="J3" s="107"/>
      <c r="K3" s="98"/>
      <c r="L3" s="107"/>
      <c r="M3" s="98"/>
      <c r="N3" s="107"/>
      <c r="O3" s="98"/>
      <c r="P3" s="107"/>
      <c r="Q3" s="98"/>
      <c r="R3" s="107"/>
      <c r="S3" s="98"/>
      <c r="T3" s="107"/>
      <c r="U3" s="98"/>
      <c r="V3" s="107"/>
      <c r="W3" s="98"/>
    </row>
    <row r="4" spans="1:38" ht="15" customHeight="1" thickBot="1">
      <c r="A4" s="377" t="s">
        <v>183</v>
      </c>
      <c r="B4" s="379"/>
      <c r="C4" s="380">
        <v>1</v>
      </c>
      <c r="D4" s="381" t="s">
        <v>70</v>
      </c>
      <c r="E4" s="382">
        <v>2</v>
      </c>
      <c r="F4" s="383" t="s">
        <v>70</v>
      </c>
      <c r="G4" s="382">
        <v>3</v>
      </c>
      <c r="H4" s="383" t="s">
        <v>70</v>
      </c>
      <c r="I4" s="382">
        <v>4</v>
      </c>
      <c r="J4" s="383" t="s">
        <v>70</v>
      </c>
      <c r="K4" s="382">
        <v>5</v>
      </c>
      <c r="L4" s="383" t="s">
        <v>70</v>
      </c>
      <c r="M4" s="382">
        <v>6</v>
      </c>
      <c r="N4" s="383" t="s">
        <v>70</v>
      </c>
      <c r="O4" s="382">
        <v>7</v>
      </c>
      <c r="P4" s="383" t="s">
        <v>70</v>
      </c>
      <c r="Q4" s="382">
        <v>8</v>
      </c>
      <c r="R4" s="383" t="s">
        <v>70</v>
      </c>
      <c r="S4" s="382">
        <v>9</v>
      </c>
      <c r="T4" s="383" t="s">
        <v>70</v>
      </c>
      <c r="U4" s="382">
        <v>10</v>
      </c>
      <c r="V4" s="383" t="s">
        <v>70</v>
      </c>
      <c r="W4" s="98"/>
      <c r="X4" s="857" t="s">
        <v>133</v>
      </c>
      <c r="Y4" s="858"/>
      <c r="Z4" s="411" t="str">
        <f>'5.損益計算（好調時)'!C4</f>
        <v>1月</v>
      </c>
      <c r="AA4" s="411" t="str">
        <f>'5.損益計算（好調時)'!D4</f>
        <v>2月</v>
      </c>
      <c r="AB4" s="411" t="str">
        <f>'5.損益計算（好調時)'!E4</f>
        <v>3月</v>
      </c>
      <c r="AC4" s="411" t="str">
        <f>'5.損益計算（好調時)'!F4</f>
        <v>4月</v>
      </c>
      <c r="AD4" s="411" t="str">
        <f>'5.損益計算（好調時)'!G4</f>
        <v>5月</v>
      </c>
      <c r="AE4" s="411" t="str">
        <f>'5.損益計算（好調時)'!H4</f>
        <v>6月</v>
      </c>
      <c r="AF4" s="411" t="str">
        <f>'5.損益計算（好調時)'!I4</f>
        <v>7月</v>
      </c>
      <c r="AG4" s="411" t="str">
        <f>'5.損益計算（好調時)'!J4</f>
        <v>8月</v>
      </c>
      <c r="AH4" s="411" t="str">
        <f>'5.損益計算（好調時)'!K4</f>
        <v>9月</v>
      </c>
      <c r="AI4" s="411" t="str">
        <f>'5.損益計算（好調時)'!L4</f>
        <v>10月</v>
      </c>
      <c r="AJ4" s="411" t="str">
        <f>'5.損益計算（好調時)'!M4</f>
        <v>11月</v>
      </c>
      <c r="AK4" s="411" t="str">
        <f>'5.損益計算（好調時)'!N4</f>
        <v>12月</v>
      </c>
      <c r="AL4" s="462" t="s">
        <v>214</v>
      </c>
    </row>
    <row r="5" spans="1:38" ht="15" customHeight="1">
      <c r="A5" s="407" t="s">
        <v>186</v>
      </c>
      <c r="B5" s="408"/>
      <c r="C5" s="867">
        <v>1</v>
      </c>
      <c r="D5" s="868"/>
      <c r="E5" s="867">
        <v>1.05</v>
      </c>
      <c r="F5" s="868"/>
      <c r="G5" s="867">
        <v>1.1000000000000001</v>
      </c>
      <c r="H5" s="868"/>
      <c r="I5" s="867">
        <v>1.1000000000000001</v>
      </c>
      <c r="J5" s="868"/>
      <c r="K5" s="867">
        <v>1.1000000000000001</v>
      </c>
      <c r="L5" s="868"/>
      <c r="M5" s="867">
        <v>1.1000000000000001</v>
      </c>
      <c r="N5" s="868"/>
      <c r="O5" s="867">
        <v>1.1000000000000001</v>
      </c>
      <c r="P5" s="868"/>
      <c r="Q5" s="867">
        <v>1.1000000000000001</v>
      </c>
      <c r="R5" s="868"/>
      <c r="S5" s="867">
        <v>1.1000000000000001</v>
      </c>
      <c r="T5" s="868"/>
      <c r="U5" s="867">
        <v>1.1000000000000001</v>
      </c>
      <c r="V5" s="868"/>
      <c r="W5" s="98"/>
      <c r="X5" s="859" t="s">
        <v>54</v>
      </c>
      <c r="Y5" s="860"/>
      <c r="Z5" s="412">
        <f t="shared" ref="Z5:AK5" si="0">Z10/(Z6+Z7)</f>
        <v>0</v>
      </c>
      <c r="AA5" s="412">
        <f t="shared" si="0"/>
        <v>0</v>
      </c>
      <c r="AB5" s="412">
        <f t="shared" si="0"/>
        <v>0</v>
      </c>
      <c r="AC5" s="412">
        <f t="shared" si="0"/>
        <v>0</v>
      </c>
      <c r="AD5" s="412">
        <f t="shared" si="0"/>
        <v>0</v>
      </c>
      <c r="AE5" s="412">
        <f t="shared" si="0"/>
        <v>0</v>
      </c>
      <c r="AF5" s="412">
        <f t="shared" si="0"/>
        <v>0</v>
      </c>
      <c r="AG5" s="412">
        <f t="shared" si="0"/>
        <v>0</v>
      </c>
      <c r="AH5" s="412">
        <f t="shared" si="0"/>
        <v>0</v>
      </c>
      <c r="AI5" s="412">
        <f t="shared" si="0"/>
        <v>0</v>
      </c>
      <c r="AJ5" s="412">
        <f t="shared" si="0"/>
        <v>0</v>
      </c>
      <c r="AK5" s="454">
        <f t="shared" si="0"/>
        <v>0</v>
      </c>
      <c r="AL5" s="460">
        <f>ROUND(AL10/(AL6+AL7),0)</f>
        <v>0</v>
      </c>
    </row>
    <row r="6" spans="1:38" ht="15" customHeight="1">
      <c r="A6" s="409" t="s">
        <v>185</v>
      </c>
      <c r="B6" s="410"/>
      <c r="C6" s="869">
        <v>1</v>
      </c>
      <c r="D6" s="870"/>
      <c r="E6" s="869">
        <v>1.01</v>
      </c>
      <c r="F6" s="870"/>
      <c r="G6" s="869">
        <v>1.02</v>
      </c>
      <c r="H6" s="870"/>
      <c r="I6" s="869">
        <v>1.03</v>
      </c>
      <c r="J6" s="870"/>
      <c r="K6" s="869">
        <v>1.04</v>
      </c>
      <c r="L6" s="870"/>
      <c r="M6" s="869">
        <v>1.05</v>
      </c>
      <c r="N6" s="870"/>
      <c r="O6" s="869">
        <v>1.06</v>
      </c>
      <c r="P6" s="870"/>
      <c r="Q6" s="869">
        <v>1.07</v>
      </c>
      <c r="R6" s="870"/>
      <c r="S6" s="869">
        <v>1.08</v>
      </c>
      <c r="T6" s="870"/>
      <c r="U6" s="869">
        <v>1.0900000000000001</v>
      </c>
      <c r="V6" s="870"/>
      <c r="W6" s="98"/>
      <c r="X6" s="848" t="str">
        <f>'5.損益計算（好調時)'!A6</f>
        <v>営業日数（平日）</v>
      </c>
      <c r="Y6" s="861"/>
      <c r="Z6" s="414">
        <f>'5.損益計算（好調時)'!C6</f>
        <v>21</v>
      </c>
      <c r="AA6" s="414">
        <f>'5.損益計算（好調時)'!D6</f>
        <v>19</v>
      </c>
      <c r="AB6" s="414">
        <f>'5.損益計算（好調時)'!E6</f>
        <v>22</v>
      </c>
      <c r="AC6" s="414">
        <f>'5.損益計算（好調時)'!F6</f>
        <v>21</v>
      </c>
      <c r="AD6" s="414">
        <f>'5.損益計算（好調時)'!G6</f>
        <v>20</v>
      </c>
      <c r="AE6" s="414">
        <f>'5.損益計算（好調時)'!H6</f>
        <v>22</v>
      </c>
      <c r="AF6" s="414">
        <f>'5.損益計算（好調時)'!I6</f>
        <v>22</v>
      </c>
      <c r="AG6" s="414">
        <f>'5.損益計算（好調時)'!J6</f>
        <v>23</v>
      </c>
      <c r="AH6" s="414">
        <f>'5.損益計算（好調時)'!K6</f>
        <v>20</v>
      </c>
      <c r="AI6" s="414">
        <f>'5.損益計算（好調時)'!L6</f>
        <v>22</v>
      </c>
      <c r="AJ6" s="414">
        <f>'5.損益計算（好調時)'!M6</f>
        <v>20</v>
      </c>
      <c r="AK6" s="414">
        <f>'5.損益計算（好調時)'!N6</f>
        <v>22</v>
      </c>
      <c r="AL6" s="464">
        <f>ROUND(AVERAGE(Z6:AK6),1)</f>
        <v>21.2</v>
      </c>
    </row>
    <row r="7" spans="1:38" ht="16.5" customHeight="1">
      <c r="A7" s="871" t="s">
        <v>108</v>
      </c>
      <c r="B7" s="872"/>
      <c r="C7" s="877"/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  <c r="O7" s="878"/>
      <c r="P7" s="878"/>
      <c r="Q7" s="878"/>
      <c r="R7" s="878"/>
      <c r="S7" s="878"/>
      <c r="T7" s="878"/>
      <c r="U7" s="878"/>
      <c r="V7" s="879"/>
      <c r="W7" s="98"/>
      <c r="X7" s="848" t="str">
        <f>'5.損益計算（好調時)'!A7</f>
        <v>営業日数（土日祝日）</v>
      </c>
      <c r="Y7" s="861"/>
      <c r="Z7" s="414">
        <f>'5.損益計算（好調時)'!C7</f>
        <v>10</v>
      </c>
      <c r="AA7" s="414">
        <f>'5.損益計算（好調時)'!D7</f>
        <v>9</v>
      </c>
      <c r="AB7" s="414">
        <f>'5.損益計算（好調時)'!E7</f>
        <v>9</v>
      </c>
      <c r="AC7" s="414">
        <f>'5.損益計算（好調時)'!F7</f>
        <v>9</v>
      </c>
      <c r="AD7" s="414">
        <f>'5.損益計算（好調時)'!G7</f>
        <v>11</v>
      </c>
      <c r="AE7" s="414">
        <f>'5.損益計算（好調時)'!H7</f>
        <v>8</v>
      </c>
      <c r="AF7" s="414">
        <f>'5.損益計算（好調時)'!I7</f>
        <v>9</v>
      </c>
      <c r="AG7" s="414">
        <f>'5.損益計算（好調時)'!J7</f>
        <v>8</v>
      </c>
      <c r="AH7" s="414">
        <f>'5.損益計算（好調時)'!K7</f>
        <v>10</v>
      </c>
      <c r="AI7" s="414">
        <f>'5.損益計算（好調時)'!L7</f>
        <v>9</v>
      </c>
      <c r="AJ7" s="414">
        <f>'5.損益計算（好調時)'!M7</f>
        <v>10</v>
      </c>
      <c r="AK7" s="414">
        <f>'5.損益計算（好調時)'!N7</f>
        <v>9</v>
      </c>
      <c r="AL7" s="461">
        <f>ROUND(AVERAGE(Z7:AK7),1)</f>
        <v>9.3000000000000007</v>
      </c>
    </row>
    <row r="8" spans="1:38" ht="16.5" customHeight="1">
      <c r="A8" s="873"/>
      <c r="B8" s="874"/>
      <c r="C8" s="880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1"/>
      <c r="O8" s="881"/>
      <c r="P8" s="881"/>
      <c r="Q8" s="881"/>
      <c r="R8" s="881"/>
      <c r="S8" s="881"/>
      <c r="T8" s="881"/>
      <c r="U8" s="881"/>
      <c r="V8" s="882"/>
      <c r="W8" s="98"/>
      <c r="X8" s="846" t="s">
        <v>140</v>
      </c>
      <c r="Y8" s="847"/>
      <c r="Z8" s="416">
        <f>'5.損益計算（好調時)'!C8</f>
        <v>0.95</v>
      </c>
      <c r="AA8" s="416">
        <f>'5.損益計算（好調時)'!D8</f>
        <v>0.95</v>
      </c>
      <c r="AB8" s="416">
        <f>'5.損益計算（好調時)'!E8</f>
        <v>1.05</v>
      </c>
      <c r="AC8" s="416">
        <f>'5.損益計算（好調時)'!F8</f>
        <v>1.05</v>
      </c>
      <c r="AD8" s="416">
        <f>'5.損益計算（好調時)'!G8</f>
        <v>0.95</v>
      </c>
      <c r="AE8" s="416">
        <f>'5.損益計算（好調時)'!H8</f>
        <v>0.95</v>
      </c>
      <c r="AF8" s="416">
        <f>'5.損益計算（好調時)'!I8</f>
        <v>1</v>
      </c>
      <c r="AG8" s="416">
        <f>'5.損益計算（好調時)'!J8</f>
        <v>0.95</v>
      </c>
      <c r="AH8" s="416">
        <f>'5.損益計算（好調時)'!K8</f>
        <v>1</v>
      </c>
      <c r="AI8" s="416">
        <f>'5.損益計算（好調時)'!L8</f>
        <v>1</v>
      </c>
      <c r="AJ8" s="416">
        <f>'5.損益計算（好調時)'!M8</f>
        <v>1</v>
      </c>
      <c r="AK8" s="416">
        <f>'5.損益計算（好調時)'!N8</f>
        <v>1.1000000000000001</v>
      </c>
      <c r="AL8" s="465" t="s">
        <v>182</v>
      </c>
    </row>
    <row r="9" spans="1:38" ht="16.5" customHeight="1">
      <c r="A9" s="875"/>
      <c r="B9" s="876"/>
      <c r="C9" s="883"/>
      <c r="D9" s="884"/>
      <c r="E9" s="884"/>
      <c r="F9" s="884"/>
      <c r="G9" s="884"/>
      <c r="H9" s="884"/>
      <c r="I9" s="884"/>
      <c r="J9" s="884"/>
      <c r="K9" s="884"/>
      <c r="L9" s="884"/>
      <c r="M9" s="884"/>
      <c r="N9" s="884"/>
      <c r="O9" s="884"/>
      <c r="P9" s="884"/>
      <c r="Q9" s="884"/>
      <c r="R9" s="884"/>
      <c r="S9" s="884"/>
      <c r="T9" s="884"/>
      <c r="U9" s="884"/>
      <c r="V9" s="885"/>
      <c r="W9" s="98"/>
      <c r="X9" s="848" t="s">
        <v>131</v>
      </c>
      <c r="Y9" s="849"/>
      <c r="Z9" s="448">
        <f>'5.損益計算（好調時)'!$N$9</f>
        <v>1.2</v>
      </c>
      <c r="AA9" s="448">
        <f>'5.損益計算（好調時)'!$N$9</f>
        <v>1.2</v>
      </c>
      <c r="AB9" s="448">
        <f>'5.損益計算（好調時)'!$N$9</f>
        <v>1.2</v>
      </c>
      <c r="AC9" s="448">
        <f>'5.損益計算（好調時)'!$N$9</f>
        <v>1.2</v>
      </c>
      <c r="AD9" s="448">
        <f>'5.損益計算（好調時)'!$N$9</f>
        <v>1.2</v>
      </c>
      <c r="AE9" s="448">
        <f>'5.損益計算（好調時)'!$N$9</f>
        <v>1.2</v>
      </c>
      <c r="AF9" s="448">
        <f>'5.損益計算（好調時)'!$N$9</f>
        <v>1.2</v>
      </c>
      <c r="AG9" s="448">
        <f>'5.損益計算（好調時)'!$N$9</f>
        <v>1.2</v>
      </c>
      <c r="AH9" s="448">
        <f>'5.損益計算（好調時)'!$N$9</f>
        <v>1.2</v>
      </c>
      <c r="AI9" s="448">
        <f>'5.損益計算（好調時)'!$N$9</f>
        <v>1.2</v>
      </c>
      <c r="AJ9" s="448">
        <f>'5.損益計算（好調時)'!$N$9</f>
        <v>1.2</v>
      </c>
      <c r="AK9" s="448">
        <f>'5.損益計算（好調時)'!$N$9</f>
        <v>1.2</v>
      </c>
      <c r="AL9" s="483" t="s">
        <v>182</v>
      </c>
    </row>
    <row r="10" spans="1:38" ht="16.5" customHeight="1" thickBot="1">
      <c r="A10" s="97"/>
      <c r="B10" s="97"/>
      <c r="C10" s="98"/>
      <c r="D10" s="107"/>
      <c r="E10" s="98"/>
      <c r="F10" s="107"/>
      <c r="G10" s="98"/>
      <c r="H10" s="107"/>
      <c r="I10" s="98"/>
      <c r="J10" s="107"/>
      <c r="K10" s="98"/>
      <c r="L10" s="107"/>
      <c r="M10" s="98"/>
      <c r="N10" s="107"/>
      <c r="O10" s="98"/>
      <c r="P10" s="107"/>
      <c r="Q10" s="98"/>
      <c r="R10" s="107"/>
      <c r="S10" s="98"/>
      <c r="T10" s="107"/>
      <c r="U10" s="98"/>
      <c r="V10" s="107"/>
      <c r="W10" s="98"/>
      <c r="X10" s="850" t="s">
        <v>47</v>
      </c>
      <c r="Y10" s="851"/>
      <c r="Z10" s="417">
        <f>(Z6*'1-2．事業モデル'!$F$17+Z7*'1-2．事業モデル'!$K$17)*Z8*Z9</f>
        <v>0</v>
      </c>
      <c r="AA10" s="417">
        <f>(AA6*'1-2．事業モデル'!$F$17+AA7*'1-2．事業モデル'!$K$17)*AA8*AA9</f>
        <v>0</v>
      </c>
      <c r="AB10" s="417">
        <f>(AB6*'1-2．事業モデル'!$F$17+AB7*'1-2．事業モデル'!$K$17)*AB8*AB9</f>
        <v>0</v>
      </c>
      <c r="AC10" s="417">
        <f>(AC6*'1-2．事業モデル'!$F$17+AC7*'1-2．事業モデル'!$K$17)*AC8*AC9</f>
        <v>0</v>
      </c>
      <c r="AD10" s="417">
        <f>(AD6*'1-2．事業モデル'!$F$17+AD7*'1-2．事業モデル'!$K$17)*AD8*AD9</f>
        <v>0</v>
      </c>
      <c r="AE10" s="417">
        <f>(AE6*'1-2．事業モデル'!$F$17+AE7*'1-2．事業モデル'!$K$17)*AE8*AE9</f>
        <v>0</v>
      </c>
      <c r="AF10" s="417">
        <f>(AF6*'1-2．事業モデル'!$F$17+AF7*'1-2．事業モデル'!$K$17)*AF8*AF9</f>
        <v>0</v>
      </c>
      <c r="AG10" s="417">
        <f>(AG6*'1-2．事業モデル'!$F$17+AG7*'1-2．事業モデル'!$K$17)*AG8*AG9</f>
        <v>0</v>
      </c>
      <c r="AH10" s="417">
        <f>(AH6*'1-2．事業モデル'!$F$17+AH7*'1-2．事業モデル'!$K$17)*AH8*AH9</f>
        <v>0</v>
      </c>
      <c r="AI10" s="417">
        <f>(AI6*'1-2．事業モデル'!$F$17+AI7*'1-2．事業モデル'!$K$17)*AI8*AI9</f>
        <v>0</v>
      </c>
      <c r="AJ10" s="417">
        <f>(AJ6*'1-2．事業モデル'!$F$17+AJ7*'1-2．事業モデル'!$K$17)*AJ8*AJ9</f>
        <v>0</v>
      </c>
      <c r="AK10" s="459">
        <f>(AK6*'1-2．事業モデル'!$F$17+AK7*'1-2．事業モデル'!$K$17)*AK8*AK9</f>
        <v>0</v>
      </c>
      <c r="AL10" s="463">
        <f>AVERAGE(Z10:AK10)</f>
        <v>0</v>
      </c>
    </row>
    <row r="11" spans="1:38" ht="15.75" customHeight="1">
      <c r="A11" s="377" t="s">
        <v>184</v>
      </c>
      <c r="B11" s="379"/>
      <c r="C11" s="380">
        <v>1</v>
      </c>
      <c r="D11" s="381" t="s">
        <v>70</v>
      </c>
      <c r="E11" s="382">
        <v>2</v>
      </c>
      <c r="F11" s="383" t="s">
        <v>70</v>
      </c>
      <c r="G11" s="382">
        <v>3</v>
      </c>
      <c r="H11" s="383" t="s">
        <v>70</v>
      </c>
      <c r="I11" s="382">
        <v>4</v>
      </c>
      <c r="J11" s="383" t="s">
        <v>70</v>
      </c>
      <c r="K11" s="382">
        <v>5</v>
      </c>
      <c r="L11" s="383" t="s">
        <v>70</v>
      </c>
      <c r="M11" s="382">
        <v>6</v>
      </c>
      <c r="N11" s="383" t="s">
        <v>70</v>
      </c>
      <c r="O11" s="382">
        <v>7</v>
      </c>
      <c r="P11" s="383" t="s">
        <v>70</v>
      </c>
      <c r="Q11" s="382">
        <v>8</v>
      </c>
      <c r="R11" s="383" t="s">
        <v>70</v>
      </c>
      <c r="S11" s="382">
        <v>9</v>
      </c>
      <c r="T11" s="383" t="s">
        <v>70</v>
      </c>
      <c r="U11" s="382">
        <v>10</v>
      </c>
      <c r="V11" s="383" t="s">
        <v>70</v>
      </c>
      <c r="W11" s="98"/>
    </row>
    <row r="12" spans="1:38" s="108" customFormat="1" ht="22.5" customHeight="1">
      <c r="A12" s="384" t="s">
        <v>66</v>
      </c>
      <c r="B12" s="385"/>
      <c r="C12" s="886">
        <f>SUM('5.損益計算（好調時)'!C13:N13)</f>
        <v>0</v>
      </c>
      <c r="D12" s="887"/>
      <c r="E12" s="886">
        <f>$AL$12*E5</f>
        <v>0</v>
      </c>
      <c r="F12" s="888"/>
      <c r="G12" s="886">
        <f>$AL$12*G5</f>
        <v>0</v>
      </c>
      <c r="H12" s="888"/>
      <c r="I12" s="886">
        <f>$AL$12*I5</f>
        <v>0</v>
      </c>
      <c r="J12" s="888"/>
      <c r="K12" s="886">
        <f>$AL$12*K5</f>
        <v>0</v>
      </c>
      <c r="L12" s="888"/>
      <c r="M12" s="886">
        <f>$AL$12*M5</f>
        <v>0</v>
      </c>
      <c r="N12" s="888"/>
      <c r="O12" s="886">
        <f>$AL$12*O5</f>
        <v>0</v>
      </c>
      <c r="P12" s="888"/>
      <c r="Q12" s="886">
        <f>$AL$12*Q5</f>
        <v>0</v>
      </c>
      <c r="R12" s="888"/>
      <c r="S12" s="886">
        <f>$AL$12*S5</f>
        <v>0</v>
      </c>
      <c r="T12" s="888"/>
      <c r="U12" s="886">
        <f>$AL$12*U5</f>
        <v>0</v>
      </c>
      <c r="V12" s="888"/>
      <c r="W12" s="98"/>
      <c r="AK12" s="568" t="s">
        <v>253</v>
      </c>
      <c r="AL12" s="569">
        <f>SUM(Z10:AK10)</f>
        <v>0</v>
      </c>
    </row>
    <row r="13" spans="1:38" ht="22.5" customHeight="1">
      <c r="A13" s="594" t="s">
        <v>67</v>
      </c>
      <c r="B13" s="109" t="s">
        <v>68</v>
      </c>
      <c r="C13" s="891">
        <f>C12/12</f>
        <v>0</v>
      </c>
      <c r="D13" s="892"/>
      <c r="E13" s="891">
        <f>E12/12</f>
        <v>0</v>
      </c>
      <c r="F13" s="892"/>
      <c r="G13" s="891">
        <f>G12/12</f>
        <v>0</v>
      </c>
      <c r="H13" s="892"/>
      <c r="I13" s="891">
        <f>I12/12</f>
        <v>0</v>
      </c>
      <c r="J13" s="892"/>
      <c r="K13" s="891">
        <f>K12/12</f>
        <v>0</v>
      </c>
      <c r="L13" s="892"/>
      <c r="M13" s="891">
        <f>M12/12</f>
        <v>0</v>
      </c>
      <c r="N13" s="892"/>
      <c r="O13" s="891">
        <f>O12/12</f>
        <v>0</v>
      </c>
      <c r="P13" s="892"/>
      <c r="Q13" s="891">
        <f>Q12/12</f>
        <v>0</v>
      </c>
      <c r="R13" s="892"/>
      <c r="S13" s="891">
        <f>S12/12</f>
        <v>0</v>
      </c>
      <c r="T13" s="892"/>
      <c r="U13" s="891">
        <f>U12/12</f>
        <v>0</v>
      </c>
      <c r="V13" s="893"/>
      <c r="W13" s="98"/>
    </row>
    <row r="14" spans="1:38" ht="22.5" customHeight="1">
      <c r="A14" s="889" t="s">
        <v>56</v>
      </c>
      <c r="B14" s="894"/>
      <c r="C14" s="110" t="e">
        <f>SUM(C15:C16)</f>
        <v>#DIV/0!</v>
      </c>
      <c r="D14" s="372" t="e">
        <f t="shared" ref="D14:D23" si="1">C14/C$12</f>
        <v>#DIV/0!</v>
      </c>
      <c r="E14" s="110" t="e">
        <f>SUM(E15:E16)</f>
        <v>#DIV/0!</v>
      </c>
      <c r="F14" s="372" t="e">
        <f>E14/E$12</f>
        <v>#DIV/0!</v>
      </c>
      <c r="G14" s="110" t="e">
        <f>SUM(G15:G16)</f>
        <v>#DIV/0!</v>
      </c>
      <c r="H14" s="372" t="e">
        <f>G14/G$12</f>
        <v>#DIV/0!</v>
      </c>
      <c r="I14" s="110" t="e">
        <f>SUM(I15:I16)</f>
        <v>#DIV/0!</v>
      </c>
      <c r="J14" s="372" t="e">
        <f>I14/I$12</f>
        <v>#DIV/0!</v>
      </c>
      <c r="K14" s="110" t="e">
        <f>SUM(K15:K16)</f>
        <v>#DIV/0!</v>
      </c>
      <c r="L14" s="372" t="e">
        <f>K14/K$12</f>
        <v>#DIV/0!</v>
      </c>
      <c r="M14" s="110" t="e">
        <f>SUM(M15:M16)</f>
        <v>#DIV/0!</v>
      </c>
      <c r="N14" s="372" t="e">
        <f>M14/M$12</f>
        <v>#DIV/0!</v>
      </c>
      <c r="O14" s="110" t="e">
        <f>SUM(O15:O16)</f>
        <v>#DIV/0!</v>
      </c>
      <c r="P14" s="372" t="e">
        <f>O14/O$12</f>
        <v>#DIV/0!</v>
      </c>
      <c r="Q14" s="110" t="e">
        <f>SUM(Q15:Q16)</f>
        <v>#DIV/0!</v>
      </c>
      <c r="R14" s="372" t="e">
        <f>Q14/Q$12</f>
        <v>#DIV/0!</v>
      </c>
      <c r="S14" s="110" t="e">
        <f>SUM(S15:S16)</f>
        <v>#DIV/0!</v>
      </c>
      <c r="T14" s="372" t="e">
        <f>S14/S$12</f>
        <v>#DIV/0!</v>
      </c>
      <c r="U14" s="110" t="e">
        <f>SUM(U15:U16)</f>
        <v>#DIV/0!</v>
      </c>
      <c r="V14" s="111" t="e">
        <f>U14/U$12</f>
        <v>#DIV/0!</v>
      </c>
      <c r="W14" s="98"/>
    </row>
    <row r="15" spans="1:38" ht="22.5" customHeight="1">
      <c r="A15" s="112"/>
      <c r="B15" s="371" t="s">
        <v>169</v>
      </c>
      <c r="C15" s="104" t="e">
        <f>SUM('5.損益計算（好調時)'!C15:N15)</f>
        <v>#DIV/0!</v>
      </c>
      <c r="D15" s="437" t="e">
        <f t="shared" si="1"/>
        <v>#DIV/0!</v>
      </c>
      <c r="E15" s="104" t="e">
        <f>E$12*F15</f>
        <v>#DIV/0!</v>
      </c>
      <c r="F15" s="437" t="e">
        <f>$D15</f>
        <v>#DIV/0!</v>
      </c>
      <c r="G15" s="104" t="e">
        <f>G$12*H15</f>
        <v>#DIV/0!</v>
      </c>
      <c r="H15" s="437" t="e">
        <f>$D15</f>
        <v>#DIV/0!</v>
      </c>
      <c r="I15" s="104" t="e">
        <f>I$12*J15</f>
        <v>#DIV/0!</v>
      </c>
      <c r="J15" s="437" t="e">
        <f>$D15</f>
        <v>#DIV/0!</v>
      </c>
      <c r="K15" s="104" t="e">
        <f>K$12*L15</f>
        <v>#DIV/0!</v>
      </c>
      <c r="L15" s="437" t="e">
        <f>$D15</f>
        <v>#DIV/0!</v>
      </c>
      <c r="M15" s="104" t="e">
        <f>M$12*N15</f>
        <v>#DIV/0!</v>
      </c>
      <c r="N15" s="437" t="e">
        <f>$D15</f>
        <v>#DIV/0!</v>
      </c>
      <c r="O15" s="104" t="e">
        <f>O$12*P15</f>
        <v>#DIV/0!</v>
      </c>
      <c r="P15" s="437" t="e">
        <f>$D15</f>
        <v>#DIV/0!</v>
      </c>
      <c r="Q15" s="104" t="e">
        <f>Q$12*R15</f>
        <v>#DIV/0!</v>
      </c>
      <c r="R15" s="437" t="e">
        <f>$D15</f>
        <v>#DIV/0!</v>
      </c>
      <c r="S15" s="104" t="e">
        <f>S$12*T15</f>
        <v>#DIV/0!</v>
      </c>
      <c r="T15" s="437" t="e">
        <f>$D15</f>
        <v>#DIV/0!</v>
      </c>
      <c r="U15" s="104" t="e">
        <f>U$12*V15</f>
        <v>#DIV/0!</v>
      </c>
      <c r="V15" s="439" t="e">
        <f>$D15</f>
        <v>#DIV/0!</v>
      </c>
      <c r="W15" s="98"/>
    </row>
    <row r="16" spans="1:38" ht="22.5" customHeight="1">
      <c r="A16" s="112"/>
      <c r="B16" s="375" t="s">
        <v>101</v>
      </c>
      <c r="C16" s="368" t="e">
        <f>SUM('5.損益計算（好調時)'!C16:N16)</f>
        <v>#DIV/0!</v>
      </c>
      <c r="D16" s="438" t="e">
        <f t="shared" si="1"/>
        <v>#DIV/0!</v>
      </c>
      <c r="E16" s="104" t="e">
        <f>E$12*F16</f>
        <v>#DIV/0!</v>
      </c>
      <c r="F16" s="438" t="e">
        <f>$D16</f>
        <v>#DIV/0!</v>
      </c>
      <c r="G16" s="104" t="e">
        <f>G$12*H16</f>
        <v>#DIV/0!</v>
      </c>
      <c r="H16" s="438" t="e">
        <f>$D16</f>
        <v>#DIV/0!</v>
      </c>
      <c r="I16" s="104" t="e">
        <f>I$12*J16</f>
        <v>#DIV/0!</v>
      </c>
      <c r="J16" s="438" t="e">
        <f>$D16</f>
        <v>#DIV/0!</v>
      </c>
      <c r="K16" s="104" t="e">
        <f>K$12*L16</f>
        <v>#DIV/0!</v>
      </c>
      <c r="L16" s="438" t="e">
        <f>$D16</f>
        <v>#DIV/0!</v>
      </c>
      <c r="M16" s="104" t="e">
        <f>M$12*N16</f>
        <v>#DIV/0!</v>
      </c>
      <c r="N16" s="438" t="e">
        <f>$D16</f>
        <v>#DIV/0!</v>
      </c>
      <c r="O16" s="104" t="e">
        <f>O$12*P16</f>
        <v>#DIV/0!</v>
      </c>
      <c r="P16" s="438" t="e">
        <f>$D16</f>
        <v>#DIV/0!</v>
      </c>
      <c r="Q16" s="104" t="e">
        <f>Q$12*R16</f>
        <v>#DIV/0!</v>
      </c>
      <c r="R16" s="438" t="e">
        <f>$D16</f>
        <v>#DIV/0!</v>
      </c>
      <c r="S16" s="104" t="e">
        <f>S$12*T16</f>
        <v>#DIV/0!</v>
      </c>
      <c r="T16" s="438" t="e">
        <f>$D16</f>
        <v>#DIV/0!</v>
      </c>
      <c r="U16" s="104" t="e">
        <f>U$12*V16</f>
        <v>#DIV/0!</v>
      </c>
      <c r="V16" s="596" t="e">
        <f>$D16</f>
        <v>#DIV/0!</v>
      </c>
      <c r="W16" s="98"/>
    </row>
    <row r="17" spans="1:23" ht="22.5" customHeight="1">
      <c r="A17" s="378" t="s">
        <v>173</v>
      </c>
      <c r="B17" s="386"/>
      <c r="C17" s="387" t="e">
        <f>C12-C14</f>
        <v>#DIV/0!</v>
      </c>
      <c r="D17" s="388" t="e">
        <f t="shared" si="1"/>
        <v>#DIV/0!</v>
      </c>
      <c r="E17" s="387" t="e">
        <f>E12-E14</f>
        <v>#DIV/0!</v>
      </c>
      <c r="F17" s="388" t="e">
        <f>E17/E$12</f>
        <v>#DIV/0!</v>
      </c>
      <c r="G17" s="387" t="e">
        <f>G12-G14</f>
        <v>#DIV/0!</v>
      </c>
      <c r="H17" s="388" t="e">
        <f>G17/G$12</f>
        <v>#DIV/0!</v>
      </c>
      <c r="I17" s="387" t="e">
        <f>I12-I14</f>
        <v>#DIV/0!</v>
      </c>
      <c r="J17" s="388" t="e">
        <f>I17/I$12</f>
        <v>#DIV/0!</v>
      </c>
      <c r="K17" s="387" t="e">
        <f>K12-K14</f>
        <v>#DIV/0!</v>
      </c>
      <c r="L17" s="388" t="e">
        <f>K17/K$12</f>
        <v>#DIV/0!</v>
      </c>
      <c r="M17" s="387" t="e">
        <f>M12-M14</f>
        <v>#DIV/0!</v>
      </c>
      <c r="N17" s="388" t="e">
        <f>M17/M$12</f>
        <v>#DIV/0!</v>
      </c>
      <c r="O17" s="387" t="e">
        <f>O12-O14</f>
        <v>#DIV/0!</v>
      </c>
      <c r="P17" s="388" t="e">
        <f>O17/O$12</f>
        <v>#DIV/0!</v>
      </c>
      <c r="Q17" s="387" t="e">
        <f>Q12-Q14</f>
        <v>#DIV/0!</v>
      </c>
      <c r="R17" s="388" t="e">
        <f>Q17/Q$12</f>
        <v>#DIV/0!</v>
      </c>
      <c r="S17" s="387" t="e">
        <f>S12-S14</f>
        <v>#DIV/0!</v>
      </c>
      <c r="T17" s="388" t="e">
        <f>S17/S$12</f>
        <v>#DIV/0!</v>
      </c>
      <c r="U17" s="387" t="e">
        <f>U12-U14</f>
        <v>#DIV/0!</v>
      </c>
      <c r="V17" s="389" t="e">
        <f>U17/U$12</f>
        <v>#DIV/0!</v>
      </c>
      <c r="W17" s="98"/>
    </row>
    <row r="18" spans="1:23" ht="22.5" customHeight="1">
      <c r="A18" s="895" t="s">
        <v>64</v>
      </c>
      <c r="B18" s="896"/>
      <c r="C18" s="365" t="e">
        <f>SUM(C19:C23)</f>
        <v>#DIV/0!</v>
      </c>
      <c r="D18" s="111" t="e">
        <f t="shared" si="1"/>
        <v>#DIV/0!</v>
      </c>
      <c r="E18" s="365" t="e">
        <f>SUM(E19:E23)</f>
        <v>#DIV/0!</v>
      </c>
      <c r="F18" s="366" t="e">
        <f>E18/E$12</f>
        <v>#DIV/0!</v>
      </c>
      <c r="G18" s="365" t="e">
        <f>SUM(G19:G23)</f>
        <v>#DIV/0!</v>
      </c>
      <c r="H18" s="366" t="e">
        <f>G18/G$12</f>
        <v>#DIV/0!</v>
      </c>
      <c r="I18" s="365" t="e">
        <f>SUM(I19:I23)</f>
        <v>#DIV/0!</v>
      </c>
      <c r="J18" s="366" t="e">
        <f>I18/I$12</f>
        <v>#DIV/0!</v>
      </c>
      <c r="K18" s="365" t="e">
        <f>SUM(K19:K23)</f>
        <v>#DIV/0!</v>
      </c>
      <c r="L18" s="366" t="e">
        <f>K18/K$12</f>
        <v>#DIV/0!</v>
      </c>
      <c r="M18" s="365" t="e">
        <f>SUM(M19:M23)</f>
        <v>#DIV/0!</v>
      </c>
      <c r="N18" s="366" t="e">
        <f>M18/M$12</f>
        <v>#DIV/0!</v>
      </c>
      <c r="O18" s="365" t="e">
        <f>SUM(O19:O23)</f>
        <v>#DIV/0!</v>
      </c>
      <c r="P18" s="366" t="e">
        <f>O18/O$12</f>
        <v>#DIV/0!</v>
      </c>
      <c r="Q18" s="365" t="e">
        <f>SUM(Q19:Q23)</f>
        <v>#DIV/0!</v>
      </c>
      <c r="R18" s="366" t="e">
        <f>Q18/Q$12</f>
        <v>#DIV/0!</v>
      </c>
      <c r="S18" s="365" t="e">
        <f>SUM(S19:S23)</f>
        <v>#DIV/0!</v>
      </c>
      <c r="T18" s="366" t="e">
        <f>S18/S$12</f>
        <v>#DIV/0!</v>
      </c>
      <c r="U18" s="365" t="e">
        <f>SUM(U19:U23)</f>
        <v>#DIV/0!</v>
      </c>
      <c r="V18" s="366" t="e">
        <f>U18/U$12</f>
        <v>#DIV/0!</v>
      </c>
      <c r="W18" s="98"/>
    </row>
    <row r="19" spans="1:23" ht="22.5" customHeight="1">
      <c r="A19" s="367"/>
      <c r="B19" s="117" t="s">
        <v>144</v>
      </c>
      <c r="C19" s="104">
        <f>SUM('5.損益計算（好調時)'!C18:N18)</f>
        <v>0</v>
      </c>
      <c r="D19" s="439" t="e">
        <f t="shared" si="1"/>
        <v>#DIV/0!</v>
      </c>
      <c r="E19" s="104">
        <f>$C19*E$6</f>
        <v>0</v>
      </c>
      <c r="F19" s="439" t="e">
        <f>E19/E$12</f>
        <v>#DIV/0!</v>
      </c>
      <c r="G19" s="104">
        <f>$C19*G$6</f>
        <v>0</v>
      </c>
      <c r="H19" s="439" t="e">
        <f>G19/G$12</f>
        <v>#DIV/0!</v>
      </c>
      <c r="I19" s="104">
        <f>$C19*I$6</f>
        <v>0</v>
      </c>
      <c r="J19" s="439" t="e">
        <f>I19/I$12</f>
        <v>#DIV/0!</v>
      </c>
      <c r="K19" s="104">
        <f>$C19*K$6</f>
        <v>0</v>
      </c>
      <c r="L19" s="439" t="e">
        <f>K19/K$12</f>
        <v>#DIV/0!</v>
      </c>
      <c r="M19" s="104">
        <f>$C19*M$6</f>
        <v>0</v>
      </c>
      <c r="N19" s="439" t="e">
        <f>M19/M$12</f>
        <v>#DIV/0!</v>
      </c>
      <c r="O19" s="104">
        <f>$C19*O$6</f>
        <v>0</v>
      </c>
      <c r="P19" s="439" t="e">
        <f>O19/O$12</f>
        <v>#DIV/0!</v>
      </c>
      <c r="Q19" s="104">
        <f>$C19*Q$6</f>
        <v>0</v>
      </c>
      <c r="R19" s="439" t="e">
        <f>Q19/Q$12</f>
        <v>#DIV/0!</v>
      </c>
      <c r="S19" s="104">
        <f>$C19*S$6</f>
        <v>0</v>
      </c>
      <c r="T19" s="439" t="e">
        <f>S19/S$12</f>
        <v>#DIV/0!</v>
      </c>
      <c r="U19" s="104">
        <f>$C19*U$6</f>
        <v>0</v>
      </c>
      <c r="V19" s="439" t="e">
        <f>U19/U$12</f>
        <v>#DIV/0!</v>
      </c>
      <c r="W19" s="98"/>
    </row>
    <row r="20" spans="1:23" ht="22.5" customHeight="1">
      <c r="A20" s="364"/>
      <c r="B20" s="114" t="s">
        <v>145</v>
      </c>
      <c r="C20" s="104">
        <f>SUM('5.損益計算（好調時)'!C19:N19)</f>
        <v>0</v>
      </c>
      <c r="D20" s="439" t="e">
        <f t="shared" si="1"/>
        <v>#DIV/0!</v>
      </c>
      <c r="E20" s="104">
        <f>$C20*E$6</f>
        <v>0</v>
      </c>
      <c r="F20" s="439" t="e">
        <f>E20/E$12</f>
        <v>#DIV/0!</v>
      </c>
      <c r="G20" s="104">
        <f>$C20*G$6</f>
        <v>0</v>
      </c>
      <c r="H20" s="439" t="e">
        <f>G20/G$12</f>
        <v>#DIV/0!</v>
      </c>
      <c r="I20" s="104">
        <f>$C20*I$6</f>
        <v>0</v>
      </c>
      <c r="J20" s="439" t="e">
        <f>I20/I$12</f>
        <v>#DIV/0!</v>
      </c>
      <c r="K20" s="104">
        <f>$C20*K$6</f>
        <v>0</v>
      </c>
      <c r="L20" s="439" t="e">
        <f>K20/K$12</f>
        <v>#DIV/0!</v>
      </c>
      <c r="M20" s="104">
        <f>$C20*M$6</f>
        <v>0</v>
      </c>
      <c r="N20" s="439" t="e">
        <f>M20/M$12</f>
        <v>#DIV/0!</v>
      </c>
      <c r="O20" s="104">
        <f>$C20*O$6</f>
        <v>0</v>
      </c>
      <c r="P20" s="439" t="e">
        <f>O20/O$12</f>
        <v>#DIV/0!</v>
      </c>
      <c r="Q20" s="104">
        <f>$C20*Q$6</f>
        <v>0</v>
      </c>
      <c r="R20" s="439" t="e">
        <f>Q20/Q$12</f>
        <v>#DIV/0!</v>
      </c>
      <c r="S20" s="104">
        <f>$C20*S$6</f>
        <v>0</v>
      </c>
      <c r="T20" s="439" t="e">
        <f>S20/S$12</f>
        <v>#DIV/0!</v>
      </c>
      <c r="U20" s="104">
        <f>$C20*U$6</f>
        <v>0</v>
      </c>
      <c r="V20" s="439" t="e">
        <f>U20/U$12</f>
        <v>#DIV/0!</v>
      </c>
      <c r="W20" s="98"/>
    </row>
    <row r="21" spans="1:23" ht="22.5" customHeight="1">
      <c r="A21" s="364"/>
      <c r="B21" s="114" t="s">
        <v>141</v>
      </c>
      <c r="C21" s="104">
        <f>SUM('5.損益計算（好調時)'!C20:N20)</f>
        <v>0</v>
      </c>
      <c r="D21" s="439" t="e">
        <f t="shared" si="1"/>
        <v>#DIV/0!</v>
      </c>
      <c r="E21" s="104">
        <f>$C21*E$6</f>
        <v>0</v>
      </c>
      <c r="F21" s="439" t="e">
        <f>E21/E$12</f>
        <v>#DIV/0!</v>
      </c>
      <c r="G21" s="104">
        <f>$C21*G$6</f>
        <v>0</v>
      </c>
      <c r="H21" s="439" t="e">
        <f>G21/G$12</f>
        <v>#DIV/0!</v>
      </c>
      <c r="I21" s="104">
        <f>$C21*I$6</f>
        <v>0</v>
      </c>
      <c r="J21" s="439" t="e">
        <f>I21/I$12</f>
        <v>#DIV/0!</v>
      </c>
      <c r="K21" s="104">
        <f>$C21*K$6</f>
        <v>0</v>
      </c>
      <c r="L21" s="439" t="e">
        <f>K21/K$12</f>
        <v>#DIV/0!</v>
      </c>
      <c r="M21" s="104">
        <f>$C21*M$6</f>
        <v>0</v>
      </c>
      <c r="N21" s="439" t="e">
        <f>M21/M$12</f>
        <v>#DIV/0!</v>
      </c>
      <c r="O21" s="104">
        <f>$C21*O$6</f>
        <v>0</v>
      </c>
      <c r="P21" s="439" t="e">
        <f>O21/O$12</f>
        <v>#DIV/0!</v>
      </c>
      <c r="Q21" s="104">
        <f>$C21*Q$6</f>
        <v>0</v>
      </c>
      <c r="R21" s="439" t="e">
        <f>Q21/Q$12</f>
        <v>#DIV/0!</v>
      </c>
      <c r="S21" s="104">
        <f>$C21*S$6</f>
        <v>0</v>
      </c>
      <c r="T21" s="439" t="e">
        <f>S21/S$12</f>
        <v>#DIV/0!</v>
      </c>
      <c r="U21" s="104">
        <f>$C21*U$6</f>
        <v>0</v>
      </c>
      <c r="V21" s="439" t="e">
        <f>U21/U$12</f>
        <v>#DIV/0!</v>
      </c>
      <c r="W21" s="98"/>
    </row>
    <row r="22" spans="1:23" ht="22.5" customHeight="1">
      <c r="A22" s="364"/>
      <c r="B22" s="114" t="s">
        <v>57</v>
      </c>
      <c r="C22" s="104" t="e">
        <f>SUM('5.損益計算（好調時)'!C21:N21)</f>
        <v>#DIV/0!</v>
      </c>
      <c r="D22" s="439" t="e">
        <f t="shared" si="1"/>
        <v>#DIV/0!</v>
      </c>
      <c r="E22" s="104" t="e">
        <f>E$12*F22</f>
        <v>#DIV/0!</v>
      </c>
      <c r="F22" s="439" t="e">
        <f>D22</f>
        <v>#DIV/0!</v>
      </c>
      <c r="G22" s="104" t="e">
        <f>G$12*H22</f>
        <v>#DIV/0!</v>
      </c>
      <c r="H22" s="439" t="e">
        <f>F22</f>
        <v>#DIV/0!</v>
      </c>
      <c r="I22" s="104" t="e">
        <f>I$12*J22</f>
        <v>#DIV/0!</v>
      </c>
      <c r="J22" s="439" t="e">
        <f>H22</f>
        <v>#DIV/0!</v>
      </c>
      <c r="K22" s="104" t="e">
        <f>K$12*L22</f>
        <v>#DIV/0!</v>
      </c>
      <c r="L22" s="439" t="e">
        <f>J22</f>
        <v>#DIV/0!</v>
      </c>
      <c r="M22" s="104" t="e">
        <f>M$12*N22</f>
        <v>#DIV/0!</v>
      </c>
      <c r="N22" s="439" t="e">
        <f>L22</f>
        <v>#DIV/0!</v>
      </c>
      <c r="O22" s="104" t="e">
        <f>O$12*P22</f>
        <v>#DIV/0!</v>
      </c>
      <c r="P22" s="439" t="e">
        <f>N22</f>
        <v>#DIV/0!</v>
      </c>
      <c r="Q22" s="104" t="e">
        <f>Q$12*R22</f>
        <v>#DIV/0!</v>
      </c>
      <c r="R22" s="439" t="e">
        <f>P22</f>
        <v>#DIV/0!</v>
      </c>
      <c r="S22" s="104" t="e">
        <f>S$12*T22</f>
        <v>#DIV/0!</v>
      </c>
      <c r="T22" s="439" t="e">
        <f>R22</f>
        <v>#DIV/0!</v>
      </c>
      <c r="U22" s="104" t="e">
        <f>U$12*V22</f>
        <v>#DIV/0!</v>
      </c>
      <c r="V22" s="439" t="e">
        <f>T22</f>
        <v>#DIV/0!</v>
      </c>
      <c r="W22" s="98"/>
    </row>
    <row r="23" spans="1:23" ht="22.5" customHeight="1">
      <c r="A23" s="364"/>
      <c r="B23" s="373" t="s">
        <v>142</v>
      </c>
      <c r="C23" s="102" t="e">
        <f>SUM('5.損益計算（好調時)'!C22:N22)</f>
        <v>#DIV/0!</v>
      </c>
      <c r="D23" s="440" t="e">
        <f t="shared" si="1"/>
        <v>#DIV/0!</v>
      </c>
      <c r="E23" s="104" t="e">
        <f>$C23*E$6</f>
        <v>#DIV/0!</v>
      </c>
      <c r="F23" s="440" t="e">
        <f>E23/E$12</f>
        <v>#DIV/0!</v>
      </c>
      <c r="G23" s="104" t="e">
        <f>$C23*G$6</f>
        <v>#DIV/0!</v>
      </c>
      <c r="H23" s="440" t="e">
        <f>G23/G$12</f>
        <v>#DIV/0!</v>
      </c>
      <c r="I23" s="104" t="e">
        <f>$C23*I$6</f>
        <v>#DIV/0!</v>
      </c>
      <c r="J23" s="440" t="e">
        <f>I23/I$12</f>
        <v>#DIV/0!</v>
      </c>
      <c r="K23" s="104" t="e">
        <f>$C23*K$6</f>
        <v>#DIV/0!</v>
      </c>
      <c r="L23" s="440" t="e">
        <f>K23/K$12</f>
        <v>#DIV/0!</v>
      </c>
      <c r="M23" s="104" t="e">
        <f>$C23*M$6</f>
        <v>#DIV/0!</v>
      </c>
      <c r="N23" s="440" t="e">
        <f>M23/M$12</f>
        <v>#DIV/0!</v>
      </c>
      <c r="O23" s="104" t="e">
        <f>$C23*O$6</f>
        <v>#DIV/0!</v>
      </c>
      <c r="P23" s="440" t="e">
        <f>O23/O$12</f>
        <v>#DIV/0!</v>
      </c>
      <c r="Q23" s="104" t="e">
        <f>$C23*Q$6</f>
        <v>#DIV/0!</v>
      </c>
      <c r="R23" s="440" t="e">
        <f>Q23/Q$12</f>
        <v>#DIV/0!</v>
      </c>
      <c r="S23" s="104" t="e">
        <f>$C23*S$6</f>
        <v>#DIV/0!</v>
      </c>
      <c r="T23" s="440" t="e">
        <f>S23/S$12</f>
        <v>#DIV/0!</v>
      </c>
      <c r="U23" s="104" t="e">
        <f>$C23*U$6</f>
        <v>#DIV/0!</v>
      </c>
      <c r="V23" s="440" t="e">
        <f>U23/U$12</f>
        <v>#DIV/0!</v>
      </c>
      <c r="W23" s="98"/>
    </row>
    <row r="24" spans="1:23" s="108" customFormat="1" ht="22.5" customHeight="1">
      <c r="A24" s="889" t="s">
        <v>72</v>
      </c>
      <c r="B24" s="890"/>
      <c r="C24" s="110">
        <f>SUM(C25:C26)</f>
        <v>0</v>
      </c>
      <c r="D24" s="111" t="e">
        <f>C24/C12</f>
        <v>#DIV/0!</v>
      </c>
      <c r="E24" s="110">
        <f>SUM(E25:E26)</f>
        <v>0</v>
      </c>
      <c r="F24" s="111" t="e">
        <f>E24/E12</f>
        <v>#DIV/0!</v>
      </c>
      <c r="G24" s="110">
        <f>SUM(G25:G26)</f>
        <v>0</v>
      </c>
      <c r="H24" s="111" t="e">
        <f>G24/G12</f>
        <v>#DIV/0!</v>
      </c>
      <c r="I24" s="110" t="e">
        <f>SUM(I25:I26)</f>
        <v>#DIV/0!</v>
      </c>
      <c r="J24" s="111" t="e">
        <f>I24/I12</f>
        <v>#DIV/0!</v>
      </c>
      <c r="K24" s="110" t="e">
        <f>SUM(K25:K26)</f>
        <v>#DIV/0!</v>
      </c>
      <c r="L24" s="111" t="e">
        <f>K24/K12</f>
        <v>#DIV/0!</v>
      </c>
      <c r="M24" s="110" t="e">
        <f>SUM(M25:M26)</f>
        <v>#DIV/0!</v>
      </c>
      <c r="N24" s="111" t="e">
        <f>M24/M12</f>
        <v>#DIV/0!</v>
      </c>
      <c r="O24" s="110" t="e">
        <f>SUM(O25:O26)</f>
        <v>#DIV/0!</v>
      </c>
      <c r="P24" s="111" t="e">
        <f>O24/O12</f>
        <v>#DIV/0!</v>
      </c>
      <c r="Q24" s="110" t="e">
        <f>SUM(Q25:Q26)</f>
        <v>#DIV/0!</v>
      </c>
      <c r="R24" s="111" t="e">
        <f>Q24/Q12</f>
        <v>#DIV/0!</v>
      </c>
      <c r="S24" s="110" t="e">
        <f>SUM(S25:S26)</f>
        <v>#DIV/0!</v>
      </c>
      <c r="T24" s="111" t="e">
        <f>S24/S12</f>
        <v>#DIV/0!</v>
      </c>
      <c r="U24" s="110" t="e">
        <f>SUM(U25:U26)</f>
        <v>#DIV/0!</v>
      </c>
      <c r="V24" s="111" t="e">
        <f>U24/U12</f>
        <v>#DIV/0!</v>
      </c>
      <c r="W24" s="98"/>
    </row>
    <row r="25" spans="1:23" ht="22.5" customHeight="1">
      <c r="A25" s="115"/>
      <c r="B25" s="116" t="s">
        <v>103</v>
      </c>
      <c r="C25" s="104">
        <f>SUM('5.損益計算（好調時)'!C24:N24)</f>
        <v>0</v>
      </c>
      <c r="D25" s="439" t="e">
        <f>C25/C$12</f>
        <v>#DIV/0!</v>
      </c>
      <c r="E25" s="104">
        <f>C25</f>
        <v>0</v>
      </c>
      <c r="F25" s="439" t="e">
        <f>E25/E$12</f>
        <v>#DIV/0!</v>
      </c>
      <c r="G25" s="104">
        <f>E25</f>
        <v>0</v>
      </c>
      <c r="H25" s="439" t="e">
        <f>G25/G$12</f>
        <v>#DIV/0!</v>
      </c>
      <c r="I25" s="104" t="e">
        <f>I$12*J25</f>
        <v>#DIV/0!</v>
      </c>
      <c r="J25" s="439" t="e">
        <f>H25</f>
        <v>#DIV/0!</v>
      </c>
      <c r="K25" s="104" t="e">
        <f>K$12*L25</f>
        <v>#DIV/0!</v>
      </c>
      <c r="L25" s="439" t="e">
        <f>J25</f>
        <v>#DIV/0!</v>
      </c>
      <c r="M25" s="104" t="e">
        <f>M$12*N25</f>
        <v>#DIV/0!</v>
      </c>
      <c r="N25" s="439" t="e">
        <f>L25</f>
        <v>#DIV/0!</v>
      </c>
      <c r="O25" s="104" t="e">
        <f>O$12*P25</f>
        <v>#DIV/0!</v>
      </c>
      <c r="P25" s="439" t="e">
        <f>N25</f>
        <v>#DIV/0!</v>
      </c>
      <c r="Q25" s="104" t="e">
        <f>Q$12*R25</f>
        <v>#DIV/0!</v>
      </c>
      <c r="R25" s="439" t="e">
        <f>P25</f>
        <v>#DIV/0!</v>
      </c>
      <c r="S25" s="104" t="e">
        <f>S$12*T25</f>
        <v>#DIV/0!</v>
      </c>
      <c r="T25" s="439" t="e">
        <f>R25</f>
        <v>#DIV/0!</v>
      </c>
      <c r="U25" s="104" t="e">
        <f>U$12*V25</f>
        <v>#DIV/0!</v>
      </c>
      <c r="V25" s="439" t="e">
        <f>T25</f>
        <v>#DIV/0!</v>
      </c>
      <c r="W25" s="98"/>
    </row>
    <row r="26" spans="1:23" s="108" customFormat="1" ht="22.5" customHeight="1">
      <c r="A26" s="112"/>
      <c r="B26" s="113" t="s">
        <v>58</v>
      </c>
      <c r="C26" s="102">
        <f>SUM('5.損益計算（好調時)'!C25:N25)</f>
        <v>0</v>
      </c>
      <c r="D26" s="440" t="e">
        <f>C26/C$12</f>
        <v>#DIV/0!</v>
      </c>
      <c r="E26" s="102">
        <f>$C26</f>
        <v>0</v>
      </c>
      <c r="F26" s="440" t="e">
        <f>E26/E$12</f>
        <v>#DIV/0!</v>
      </c>
      <c r="G26" s="102">
        <f>$C26</f>
        <v>0</v>
      </c>
      <c r="H26" s="440" t="e">
        <f>G26/G$12</f>
        <v>#DIV/0!</v>
      </c>
      <c r="I26" s="102">
        <f>$C26</f>
        <v>0</v>
      </c>
      <c r="J26" s="440" t="e">
        <f>I26/I$12</f>
        <v>#DIV/0!</v>
      </c>
      <c r="K26" s="102">
        <f>$C26</f>
        <v>0</v>
      </c>
      <c r="L26" s="440" t="e">
        <f>K26/K$12</f>
        <v>#DIV/0!</v>
      </c>
      <c r="M26" s="102">
        <f>$C26</f>
        <v>0</v>
      </c>
      <c r="N26" s="440" t="e">
        <f>M26/M$12</f>
        <v>#DIV/0!</v>
      </c>
      <c r="O26" s="102">
        <f>$C26</f>
        <v>0</v>
      </c>
      <c r="P26" s="440" t="e">
        <f>O26/O$12</f>
        <v>#DIV/0!</v>
      </c>
      <c r="Q26" s="102">
        <f>$C26</f>
        <v>0</v>
      </c>
      <c r="R26" s="440" t="e">
        <f>Q26/Q$12</f>
        <v>#DIV/0!</v>
      </c>
      <c r="S26" s="102">
        <f>$C26</f>
        <v>0</v>
      </c>
      <c r="T26" s="440" t="e">
        <f>S26/S$12</f>
        <v>#DIV/0!</v>
      </c>
      <c r="U26" s="102">
        <f>$C26</f>
        <v>0</v>
      </c>
      <c r="V26" s="440" t="e">
        <f>U26/U$12</f>
        <v>#DIV/0!</v>
      </c>
      <c r="W26" s="98"/>
    </row>
    <row r="27" spans="1:23" ht="22.5" customHeight="1">
      <c r="A27" s="895" t="s">
        <v>170</v>
      </c>
      <c r="B27" s="896"/>
      <c r="C27" s="365">
        <f>SUM(C28:C30)</f>
        <v>0</v>
      </c>
      <c r="D27" s="366" t="e">
        <f>C27/C12</f>
        <v>#DIV/0!</v>
      </c>
      <c r="E27" s="365" t="e">
        <f>SUM(E28:E30)</f>
        <v>#DIV/0!</v>
      </c>
      <c r="F27" s="366" t="e">
        <f>E27/E12</f>
        <v>#DIV/0!</v>
      </c>
      <c r="G27" s="365" t="e">
        <f>SUM(G28:G30)</f>
        <v>#DIV/0!</v>
      </c>
      <c r="H27" s="366" t="e">
        <f>G27/G12</f>
        <v>#DIV/0!</v>
      </c>
      <c r="I27" s="365" t="e">
        <f>SUM(I28:I30)</f>
        <v>#DIV/0!</v>
      </c>
      <c r="J27" s="366" t="e">
        <f>I27/I12</f>
        <v>#DIV/0!</v>
      </c>
      <c r="K27" s="365" t="e">
        <f>SUM(K28:K30)</f>
        <v>#DIV/0!</v>
      </c>
      <c r="L27" s="366" t="e">
        <f>K27/K12</f>
        <v>#DIV/0!</v>
      </c>
      <c r="M27" s="365" t="e">
        <f>SUM(M28:M30)</f>
        <v>#DIV/0!</v>
      </c>
      <c r="N27" s="366" t="e">
        <f>M27/M12</f>
        <v>#DIV/0!</v>
      </c>
      <c r="O27" s="365" t="e">
        <f>SUM(O28:O30)</f>
        <v>#DIV/0!</v>
      </c>
      <c r="P27" s="366" t="e">
        <f>O27/O12</f>
        <v>#DIV/0!</v>
      </c>
      <c r="Q27" s="365" t="e">
        <f>SUM(Q28:Q30)</f>
        <v>#DIV/0!</v>
      </c>
      <c r="R27" s="366" t="e">
        <f>Q27/Q12</f>
        <v>#DIV/0!</v>
      </c>
      <c r="S27" s="365" t="e">
        <f>SUM(S28:S30)</f>
        <v>#DIV/0!</v>
      </c>
      <c r="T27" s="366" t="e">
        <f>S27/S12</f>
        <v>#DIV/0!</v>
      </c>
      <c r="U27" s="365" t="e">
        <f>SUM(U28:U30)</f>
        <v>#DIV/0!</v>
      </c>
      <c r="V27" s="366" t="e">
        <f>U27/U12</f>
        <v>#DIV/0!</v>
      </c>
      <c r="W27" s="98"/>
    </row>
    <row r="28" spans="1:23" ht="22.5" customHeight="1">
      <c r="A28" s="441"/>
      <c r="B28" s="117" t="s">
        <v>50</v>
      </c>
      <c r="C28" s="104">
        <f>SUM('5.損益計算（好調時)'!C27:N27)</f>
        <v>0</v>
      </c>
      <c r="D28" s="439" t="e">
        <f t="shared" ref="D28:D51" si="2">C28/C$12</f>
        <v>#DIV/0!</v>
      </c>
      <c r="E28" s="104" t="e">
        <f>E$12*F28</f>
        <v>#DIV/0!</v>
      </c>
      <c r="F28" s="439" t="e">
        <f>$D28</f>
        <v>#DIV/0!</v>
      </c>
      <c r="G28" s="104" t="e">
        <f>G$12*H28</f>
        <v>#DIV/0!</v>
      </c>
      <c r="H28" s="439" t="e">
        <f>$D28</f>
        <v>#DIV/0!</v>
      </c>
      <c r="I28" s="104" t="e">
        <f>I$12*J28</f>
        <v>#DIV/0!</v>
      </c>
      <c r="J28" s="439" t="e">
        <f>$D28</f>
        <v>#DIV/0!</v>
      </c>
      <c r="K28" s="104" t="e">
        <f>K$12*L28</f>
        <v>#DIV/0!</v>
      </c>
      <c r="L28" s="439" t="e">
        <f>$D28</f>
        <v>#DIV/0!</v>
      </c>
      <c r="M28" s="104" t="e">
        <f>M$12*N28</f>
        <v>#DIV/0!</v>
      </c>
      <c r="N28" s="439" t="e">
        <f>$D28</f>
        <v>#DIV/0!</v>
      </c>
      <c r="O28" s="104" t="e">
        <f>O$12*P28</f>
        <v>#DIV/0!</v>
      </c>
      <c r="P28" s="439" t="e">
        <f>$D28</f>
        <v>#DIV/0!</v>
      </c>
      <c r="Q28" s="104" t="e">
        <f>Q$12*R28</f>
        <v>#DIV/0!</v>
      </c>
      <c r="R28" s="439" t="e">
        <f>$D28</f>
        <v>#DIV/0!</v>
      </c>
      <c r="S28" s="104" t="e">
        <f>S$12*T28</f>
        <v>#DIV/0!</v>
      </c>
      <c r="T28" s="439" t="e">
        <f>$D28</f>
        <v>#DIV/0!</v>
      </c>
      <c r="U28" s="104" t="e">
        <f>U$12*V28</f>
        <v>#DIV/0!</v>
      </c>
      <c r="V28" s="439" t="e">
        <f>$D28</f>
        <v>#DIV/0!</v>
      </c>
      <c r="W28" s="98"/>
    </row>
    <row r="29" spans="1:23" ht="22.5" customHeight="1">
      <c r="A29" s="115"/>
      <c r="B29" s="117" t="s">
        <v>171</v>
      </c>
      <c r="C29" s="104">
        <f>SUM('5.損益計算（好調時)'!C28:N28)</f>
        <v>0</v>
      </c>
      <c r="D29" s="439" t="e">
        <f t="shared" si="2"/>
        <v>#DIV/0!</v>
      </c>
      <c r="E29" s="104" t="e">
        <f>E$12*F29</f>
        <v>#DIV/0!</v>
      </c>
      <c r="F29" s="439" t="e">
        <f>$D29</f>
        <v>#DIV/0!</v>
      </c>
      <c r="G29" s="104" t="e">
        <f>G$12*H29</f>
        <v>#DIV/0!</v>
      </c>
      <c r="H29" s="439" t="e">
        <f>$D29</f>
        <v>#DIV/0!</v>
      </c>
      <c r="I29" s="104" t="e">
        <f>I$12*J29</f>
        <v>#DIV/0!</v>
      </c>
      <c r="J29" s="439" t="e">
        <f>$D29</f>
        <v>#DIV/0!</v>
      </c>
      <c r="K29" s="104" t="e">
        <f>K$12*L29</f>
        <v>#DIV/0!</v>
      </c>
      <c r="L29" s="439" t="e">
        <f>$D29</f>
        <v>#DIV/0!</v>
      </c>
      <c r="M29" s="104" t="e">
        <f>M$12*N29</f>
        <v>#DIV/0!</v>
      </c>
      <c r="N29" s="439" t="e">
        <f>$D29</f>
        <v>#DIV/0!</v>
      </c>
      <c r="O29" s="104" t="e">
        <f>O$12*P29</f>
        <v>#DIV/0!</v>
      </c>
      <c r="P29" s="439" t="e">
        <f>$D29</f>
        <v>#DIV/0!</v>
      </c>
      <c r="Q29" s="104" t="e">
        <f>Q$12*R29</f>
        <v>#DIV/0!</v>
      </c>
      <c r="R29" s="439" t="e">
        <f>$D29</f>
        <v>#DIV/0!</v>
      </c>
      <c r="S29" s="104" t="e">
        <f>S$12*T29</f>
        <v>#DIV/0!</v>
      </c>
      <c r="T29" s="439" t="e">
        <f>$D29</f>
        <v>#DIV/0!</v>
      </c>
      <c r="U29" s="104" t="e">
        <f>U$12*V29</f>
        <v>#DIV/0!</v>
      </c>
      <c r="V29" s="439" t="e">
        <f>$D29</f>
        <v>#DIV/0!</v>
      </c>
      <c r="W29" s="98"/>
    </row>
    <row r="30" spans="1:23" ht="26.25" customHeight="1">
      <c r="A30" s="442"/>
      <c r="B30" s="405" t="s">
        <v>51</v>
      </c>
      <c r="C30" s="102">
        <f>SUM('5.損益計算（好調時)'!C29:N29)</f>
        <v>0</v>
      </c>
      <c r="D30" s="440" t="e">
        <f t="shared" si="2"/>
        <v>#DIV/0!</v>
      </c>
      <c r="E30" s="104" t="e">
        <f>E$12*F30</f>
        <v>#DIV/0!</v>
      </c>
      <c r="F30" s="439" t="e">
        <f>$D30</f>
        <v>#DIV/0!</v>
      </c>
      <c r="G30" s="104" t="e">
        <f>G$12*H30</f>
        <v>#DIV/0!</v>
      </c>
      <c r="H30" s="439" t="e">
        <f>$D30</f>
        <v>#DIV/0!</v>
      </c>
      <c r="I30" s="104" t="e">
        <f>I$12*J30</f>
        <v>#DIV/0!</v>
      </c>
      <c r="J30" s="439" t="e">
        <f>$D30</f>
        <v>#DIV/0!</v>
      </c>
      <c r="K30" s="104" t="e">
        <f>K$12*L30</f>
        <v>#DIV/0!</v>
      </c>
      <c r="L30" s="439" t="e">
        <f>$D30</f>
        <v>#DIV/0!</v>
      </c>
      <c r="M30" s="104" t="e">
        <f>M$12*N30</f>
        <v>#DIV/0!</v>
      </c>
      <c r="N30" s="439" t="e">
        <f>$D30</f>
        <v>#DIV/0!</v>
      </c>
      <c r="O30" s="104" t="e">
        <f>O$12*P30</f>
        <v>#DIV/0!</v>
      </c>
      <c r="P30" s="439" t="e">
        <f>$D30</f>
        <v>#DIV/0!</v>
      </c>
      <c r="Q30" s="104" t="e">
        <f>Q$12*R30</f>
        <v>#DIV/0!</v>
      </c>
      <c r="R30" s="439" t="e">
        <f>$D30</f>
        <v>#DIV/0!</v>
      </c>
      <c r="S30" s="104" t="e">
        <f>S$12*T30</f>
        <v>#DIV/0!</v>
      </c>
      <c r="T30" s="439" t="e">
        <f>$D30</f>
        <v>#DIV/0!</v>
      </c>
      <c r="U30" s="104" t="e">
        <f>U$12*V30</f>
        <v>#DIV/0!</v>
      </c>
      <c r="V30" s="439" t="e">
        <f>$D30</f>
        <v>#DIV/0!</v>
      </c>
      <c r="W30" s="98"/>
    </row>
    <row r="31" spans="1:23" ht="22.5" customHeight="1">
      <c r="A31" s="903" t="s">
        <v>175</v>
      </c>
      <c r="B31" s="904"/>
      <c r="C31" s="369" t="e">
        <f>SUM(C32:C37)</f>
        <v>#DIV/0!</v>
      </c>
      <c r="D31" s="370" t="e">
        <f t="shared" si="2"/>
        <v>#DIV/0!</v>
      </c>
      <c r="E31" s="369" t="e">
        <f>SUM(E32:E37)</f>
        <v>#DIV/0!</v>
      </c>
      <c r="F31" s="370" t="e">
        <f>E31/E$12</f>
        <v>#DIV/0!</v>
      </c>
      <c r="G31" s="369" t="e">
        <f>SUM(G32:G37)</f>
        <v>#DIV/0!</v>
      </c>
      <c r="H31" s="370" t="e">
        <f>G31/G$12</f>
        <v>#DIV/0!</v>
      </c>
      <c r="I31" s="369" t="e">
        <f>SUM(I32:I37)</f>
        <v>#DIV/0!</v>
      </c>
      <c r="J31" s="370" t="e">
        <f>I31/I$12</f>
        <v>#DIV/0!</v>
      </c>
      <c r="K31" s="369" t="e">
        <f>SUM(K32:K37)</f>
        <v>#DIV/0!</v>
      </c>
      <c r="L31" s="370" t="e">
        <f>K31/K$12</f>
        <v>#DIV/0!</v>
      </c>
      <c r="M31" s="369" t="e">
        <f>SUM(M32:M37)</f>
        <v>#DIV/0!</v>
      </c>
      <c r="N31" s="370" t="e">
        <f>M31/M$12</f>
        <v>#DIV/0!</v>
      </c>
      <c r="O31" s="369" t="e">
        <f>SUM(O32:O37)</f>
        <v>#DIV/0!</v>
      </c>
      <c r="P31" s="370" t="e">
        <f>O31/O$12</f>
        <v>#DIV/0!</v>
      </c>
      <c r="Q31" s="369" t="e">
        <f>SUM(Q32:Q37)</f>
        <v>#DIV/0!</v>
      </c>
      <c r="R31" s="370" t="e">
        <f>Q31/Q$12</f>
        <v>#DIV/0!</v>
      </c>
      <c r="S31" s="369" t="e">
        <f>SUM(S32:S37)</f>
        <v>#DIV/0!</v>
      </c>
      <c r="T31" s="370" t="e">
        <f>S31/S$12</f>
        <v>#DIV/0!</v>
      </c>
      <c r="U31" s="369" t="e">
        <f>SUM(U32:U37)</f>
        <v>#DIV/0!</v>
      </c>
      <c r="V31" s="370" t="e">
        <f>U31/U$12</f>
        <v>#DIV/0!</v>
      </c>
      <c r="W31" s="98"/>
    </row>
    <row r="32" spans="1:23" ht="22.5" customHeight="1">
      <c r="A32" s="367"/>
      <c r="B32" s="117" t="s">
        <v>109</v>
      </c>
      <c r="C32" s="104">
        <f>SUM('5.損益計算（好調時)'!C31:N31)</f>
        <v>0</v>
      </c>
      <c r="D32" s="439" t="e">
        <f t="shared" si="2"/>
        <v>#DIV/0!</v>
      </c>
      <c r="E32" s="104">
        <f>C32</f>
        <v>0</v>
      </c>
      <c r="F32" s="439" t="e">
        <f>E32/E$12</f>
        <v>#DIV/0!</v>
      </c>
      <c r="G32" s="104">
        <f>E32</f>
        <v>0</v>
      </c>
      <c r="H32" s="439" t="e">
        <f>G32/G$12</f>
        <v>#DIV/0!</v>
      </c>
      <c r="I32" s="104">
        <f>G32</f>
        <v>0</v>
      </c>
      <c r="J32" s="439" t="e">
        <f>I32/I$12</f>
        <v>#DIV/0!</v>
      </c>
      <c r="K32" s="104">
        <f>I32</f>
        <v>0</v>
      </c>
      <c r="L32" s="439" t="e">
        <f>K32/K$12</f>
        <v>#DIV/0!</v>
      </c>
      <c r="M32" s="104">
        <f>K32</f>
        <v>0</v>
      </c>
      <c r="N32" s="439" t="e">
        <f>M32/M$12</f>
        <v>#DIV/0!</v>
      </c>
      <c r="O32" s="104">
        <f>M32</f>
        <v>0</v>
      </c>
      <c r="P32" s="439" t="e">
        <f>O32/O$12</f>
        <v>#DIV/0!</v>
      </c>
      <c r="Q32" s="104">
        <f>O32</f>
        <v>0</v>
      </c>
      <c r="R32" s="439" t="e">
        <f>Q32/Q$12</f>
        <v>#DIV/0!</v>
      </c>
      <c r="S32" s="104">
        <f>Q32</f>
        <v>0</v>
      </c>
      <c r="T32" s="439" t="e">
        <f>S32/S$12</f>
        <v>#DIV/0!</v>
      </c>
      <c r="U32" s="104">
        <f>S32</f>
        <v>0</v>
      </c>
      <c r="V32" s="439" t="e">
        <f>U32/U$12</f>
        <v>#DIV/0!</v>
      </c>
      <c r="W32" s="98"/>
    </row>
    <row r="33" spans="1:23" ht="22.5" customHeight="1">
      <c r="A33" s="364"/>
      <c r="B33" s="114" t="s">
        <v>110</v>
      </c>
      <c r="C33" s="104">
        <f>SUM('5.損益計算（好調時)'!C32:N32)</f>
        <v>0</v>
      </c>
      <c r="D33" s="439" t="e">
        <f t="shared" si="2"/>
        <v>#DIV/0!</v>
      </c>
      <c r="E33" s="104">
        <f>$C33</f>
        <v>0</v>
      </c>
      <c r="F33" s="439" t="e">
        <f>E33/E$12</f>
        <v>#DIV/0!</v>
      </c>
      <c r="G33" s="104">
        <f>$C33</f>
        <v>0</v>
      </c>
      <c r="H33" s="439" t="e">
        <f>G33/G$12</f>
        <v>#DIV/0!</v>
      </c>
      <c r="I33" s="104">
        <f>$C33</f>
        <v>0</v>
      </c>
      <c r="J33" s="439" t="e">
        <f>I33/I$12</f>
        <v>#DIV/0!</v>
      </c>
      <c r="K33" s="104">
        <f>$C33</f>
        <v>0</v>
      </c>
      <c r="L33" s="439" t="e">
        <f>K33/K$12</f>
        <v>#DIV/0!</v>
      </c>
      <c r="M33" s="104">
        <f>$C33</f>
        <v>0</v>
      </c>
      <c r="N33" s="439" t="e">
        <f>M33/M$12</f>
        <v>#DIV/0!</v>
      </c>
      <c r="O33" s="104">
        <f>$C33</f>
        <v>0</v>
      </c>
      <c r="P33" s="439" t="e">
        <f>O33/O$12</f>
        <v>#DIV/0!</v>
      </c>
      <c r="Q33" s="104">
        <f>$C33</f>
        <v>0</v>
      </c>
      <c r="R33" s="439" t="e">
        <f>Q33/Q$12</f>
        <v>#DIV/0!</v>
      </c>
      <c r="S33" s="104">
        <f>$C33</f>
        <v>0</v>
      </c>
      <c r="T33" s="439" t="e">
        <f>S33/S$12</f>
        <v>#DIV/0!</v>
      </c>
      <c r="U33" s="104">
        <f>$C33</f>
        <v>0</v>
      </c>
      <c r="V33" s="439" t="e">
        <f>U33/U$12</f>
        <v>#DIV/0!</v>
      </c>
      <c r="W33" s="98"/>
    </row>
    <row r="34" spans="1:23" ht="22.5" customHeight="1">
      <c r="A34" s="364"/>
      <c r="B34" s="114" t="s">
        <v>111</v>
      </c>
      <c r="C34" s="104">
        <f>SUM('5.損益計算（好調時)'!C33:N33)</f>
        <v>0</v>
      </c>
      <c r="D34" s="439" t="e">
        <f t="shared" si="2"/>
        <v>#DIV/0!</v>
      </c>
      <c r="E34" s="104">
        <f>$C34</f>
        <v>0</v>
      </c>
      <c r="F34" s="439" t="e">
        <f>E34/E$12</f>
        <v>#DIV/0!</v>
      </c>
      <c r="G34" s="104">
        <f>$C34</f>
        <v>0</v>
      </c>
      <c r="H34" s="439" t="e">
        <f>G34/G$12</f>
        <v>#DIV/0!</v>
      </c>
      <c r="I34" s="104">
        <f>$C34</f>
        <v>0</v>
      </c>
      <c r="J34" s="439" t="e">
        <f>I34/I$12</f>
        <v>#DIV/0!</v>
      </c>
      <c r="K34" s="104">
        <f>$C34</f>
        <v>0</v>
      </c>
      <c r="L34" s="439" t="e">
        <f>K34/K$12</f>
        <v>#DIV/0!</v>
      </c>
      <c r="M34" s="104">
        <f>$C34</f>
        <v>0</v>
      </c>
      <c r="N34" s="439" t="e">
        <f>M34/M$12</f>
        <v>#DIV/0!</v>
      </c>
      <c r="O34" s="104">
        <f>$C34</f>
        <v>0</v>
      </c>
      <c r="P34" s="439" t="e">
        <f>O34/O$12</f>
        <v>#DIV/0!</v>
      </c>
      <c r="Q34" s="104">
        <f>$C34</f>
        <v>0</v>
      </c>
      <c r="R34" s="439" t="e">
        <f>Q34/Q$12</f>
        <v>#DIV/0!</v>
      </c>
      <c r="S34" s="104">
        <f>$C34</f>
        <v>0</v>
      </c>
      <c r="T34" s="439" t="e">
        <f>S34/S$12</f>
        <v>#DIV/0!</v>
      </c>
      <c r="U34" s="104">
        <f>$C34</f>
        <v>0</v>
      </c>
      <c r="V34" s="439" t="e">
        <f>U34/U$12</f>
        <v>#DIV/0!</v>
      </c>
      <c r="W34" s="98"/>
    </row>
    <row r="35" spans="1:23" ht="22.5" customHeight="1">
      <c r="A35" s="364"/>
      <c r="B35" s="114" t="s">
        <v>119</v>
      </c>
      <c r="C35" s="104" t="e">
        <f>SUM('5.損益計算（好調時)'!C34:N34)</f>
        <v>#DIV/0!</v>
      </c>
      <c r="D35" s="439" t="e">
        <f t="shared" si="2"/>
        <v>#DIV/0!</v>
      </c>
      <c r="E35" s="104" t="e">
        <f>E12*F35</f>
        <v>#DIV/0!</v>
      </c>
      <c r="F35" s="439" t="e">
        <f>$D35</f>
        <v>#DIV/0!</v>
      </c>
      <c r="G35" s="104" t="e">
        <f>G12*H35</f>
        <v>#DIV/0!</v>
      </c>
      <c r="H35" s="439" t="e">
        <f>$D35</f>
        <v>#DIV/0!</v>
      </c>
      <c r="I35" s="104" t="e">
        <f>I12*J35</f>
        <v>#DIV/0!</v>
      </c>
      <c r="J35" s="439" t="e">
        <f>$D35</f>
        <v>#DIV/0!</v>
      </c>
      <c r="K35" s="104" t="e">
        <f>K12*L35</f>
        <v>#DIV/0!</v>
      </c>
      <c r="L35" s="439" t="e">
        <f>$D35</f>
        <v>#DIV/0!</v>
      </c>
      <c r="M35" s="104" t="e">
        <f>M12*N35</f>
        <v>#DIV/0!</v>
      </c>
      <c r="N35" s="439" t="e">
        <f>$D35</f>
        <v>#DIV/0!</v>
      </c>
      <c r="O35" s="104" t="e">
        <f>O12*P35</f>
        <v>#DIV/0!</v>
      </c>
      <c r="P35" s="439" t="e">
        <f>$D35</f>
        <v>#DIV/0!</v>
      </c>
      <c r="Q35" s="104" t="e">
        <f>Q12*R35</f>
        <v>#DIV/0!</v>
      </c>
      <c r="R35" s="439" t="e">
        <f>$D35</f>
        <v>#DIV/0!</v>
      </c>
      <c r="S35" s="104" t="e">
        <f>S12*T35</f>
        <v>#DIV/0!</v>
      </c>
      <c r="T35" s="439" t="e">
        <f>$D35</f>
        <v>#DIV/0!</v>
      </c>
      <c r="U35" s="104" t="e">
        <f>U12*V35</f>
        <v>#DIV/0!</v>
      </c>
      <c r="V35" s="439" t="e">
        <f>$D35</f>
        <v>#DIV/0!</v>
      </c>
      <c r="W35" s="98"/>
    </row>
    <row r="36" spans="1:23" ht="22.5" customHeight="1">
      <c r="A36" s="364"/>
      <c r="B36" s="114" t="s">
        <v>118</v>
      </c>
      <c r="C36" s="104" t="e">
        <f>SUM('5.損益計算（好調時)'!C35:N35)</f>
        <v>#DIV/0!</v>
      </c>
      <c r="D36" s="439" t="e">
        <f t="shared" si="2"/>
        <v>#DIV/0!</v>
      </c>
      <c r="E36" s="104" t="e">
        <f>E13*F36</f>
        <v>#DIV/0!</v>
      </c>
      <c r="F36" s="439" t="e">
        <f t="shared" ref="F36:V37" si="3">$D36</f>
        <v>#DIV/0!</v>
      </c>
      <c r="G36" s="104" t="e">
        <f>G13*H36</f>
        <v>#DIV/0!</v>
      </c>
      <c r="H36" s="439" t="e">
        <f t="shared" si="3"/>
        <v>#DIV/0!</v>
      </c>
      <c r="I36" s="104" t="e">
        <f>I13*J36</f>
        <v>#DIV/0!</v>
      </c>
      <c r="J36" s="439" t="e">
        <f t="shared" si="3"/>
        <v>#DIV/0!</v>
      </c>
      <c r="K36" s="104" t="e">
        <f>K13*L36</f>
        <v>#DIV/0!</v>
      </c>
      <c r="L36" s="439" t="e">
        <f t="shared" si="3"/>
        <v>#DIV/0!</v>
      </c>
      <c r="M36" s="104" t="e">
        <f>M13*N36</f>
        <v>#DIV/0!</v>
      </c>
      <c r="N36" s="439" t="e">
        <f t="shared" si="3"/>
        <v>#DIV/0!</v>
      </c>
      <c r="O36" s="104" t="e">
        <f>O13*P36</f>
        <v>#DIV/0!</v>
      </c>
      <c r="P36" s="439" t="e">
        <f t="shared" si="3"/>
        <v>#DIV/0!</v>
      </c>
      <c r="Q36" s="104" t="e">
        <f>Q13*R36</f>
        <v>#DIV/0!</v>
      </c>
      <c r="R36" s="439" t="e">
        <f t="shared" si="3"/>
        <v>#DIV/0!</v>
      </c>
      <c r="S36" s="104" t="e">
        <f>S13*T36</f>
        <v>#DIV/0!</v>
      </c>
      <c r="T36" s="439" t="e">
        <f t="shared" si="3"/>
        <v>#DIV/0!</v>
      </c>
      <c r="U36" s="104" t="e">
        <f>U13*V36</f>
        <v>#DIV/0!</v>
      </c>
      <c r="V36" s="439" t="e">
        <f t="shared" si="3"/>
        <v>#DIV/0!</v>
      </c>
      <c r="W36" s="98"/>
    </row>
    <row r="37" spans="1:23" ht="22.5" customHeight="1">
      <c r="A37" s="395"/>
      <c r="B37" s="373" t="s">
        <v>96</v>
      </c>
      <c r="C37" s="104" t="e">
        <f>SUM('5.損益計算（好調時)'!C36:N36)</f>
        <v>#DIV/0!</v>
      </c>
      <c r="D37" s="439" t="e">
        <f t="shared" si="2"/>
        <v>#DIV/0!</v>
      </c>
      <c r="E37" s="104" t="e">
        <f>E12*F37</f>
        <v>#DIV/0!</v>
      </c>
      <c r="F37" s="440" t="e">
        <f t="shared" si="3"/>
        <v>#DIV/0!</v>
      </c>
      <c r="G37" s="104" t="e">
        <f>G12*H37</f>
        <v>#DIV/0!</v>
      </c>
      <c r="H37" s="440" t="e">
        <f t="shared" si="3"/>
        <v>#DIV/0!</v>
      </c>
      <c r="I37" s="104" t="e">
        <f>I12*J37</f>
        <v>#DIV/0!</v>
      </c>
      <c r="J37" s="440" t="e">
        <f t="shared" si="3"/>
        <v>#DIV/0!</v>
      </c>
      <c r="K37" s="104" t="e">
        <f>K12*L37</f>
        <v>#DIV/0!</v>
      </c>
      <c r="L37" s="440" t="e">
        <f t="shared" si="3"/>
        <v>#DIV/0!</v>
      </c>
      <c r="M37" s="104" t="e">
        <f>M12*N37</f>
        <v>#DIV/0!</v>
      </c>
      <c r="N37" s="440" t="e">
        <f t="shared" si="3"/>
        <v>#DIV/0!</v>
      </c>
      <c r="O37" s="104" t="e">
        <f>O12*P37</f>
        <v>#DIV/0!</v>
      </c>
      <c r="P37" s="440" t="e">
        <f t="shared" si="3"/>
        <v>#DIV/0!</v>
      </c>
      <c r="Q37" s="104" t="e">
        <f>Q12*R37</f>
        <v>#DIV/0!</v>
      </c>
      <c r="R37" s="440" t="e">
        <f t="shared" si="3"/>
        <v>#DIV/0!</v>
      </c>
      <c r="S37" s="104" t="e">
        <f>S12*T37</f>
        <v>#DIV/0!</v>
      </c>
      <c r="T37" s="440" t="e">
        <f t="shared" si="3"/>
        <v>#DIV/0!</v>
      </c>
      <c r="U37" s="104" t="e">
        <f>U12*V37</f>
        <v>#DIV/0!</v>
      </c>
      <c r="V37" s="440" t="e">
        <f t="shared" si="3"/>
        <v>#DIV/0!</v>
      </c>
      <c r="W37" s="98"/>
    </row>
    <row r="38" spans="1:23" ht="22.5" customHeight="1">
      <c r="A38" s="903" t="s">
        <v>172</v>
      </c>
      <c r="B38" s="904"/>
      <c r="C38" s="369" t="e">
        <f>SUM(C39:C43)</f>
        <v>#DIV/0!</v>
      </c>
      <c r="D38" s="370" t="e">
        <f t="shared" si="2"/>
        <v>#DIV/0!</v>
      </c>
      <c r="E38" s="369" t="e">
        <f>SUM(E39:E43)</f>
        <v>#DIV/0!</v>
      </c>
      <c r="F38" s="370" t="e">
        <f>E38/E$12</f>
        <v>#DIV/0!</v>
      </c>
      <c r="G38" s="369" t="e">
        <f>SUM(G39:G43)</f>
        <v>#DIV/0!</v>
      </c>
      <c r="H38" s="370" t="e">
        <f>G38/G$12</f>
        <v>#DIV/0!</v>
      </c>
      <c r="I38" s="369" t="e">
        <f>SUM(I39:I43)</f>
        <v>#DIV/0!</v>
      </c>
      <c r="J38" s="370" t="e">
        <f>I38/I$12</f>
        <v>#DIV/0!</v>
      </c>
      <c r="K38" s="369" t="e">
        <f>SUM(K39:K43)</f>
        <v>#DIV/0!</v>
      </c>
      <c r="L38" s="370" t="e">
        <f>K38/K$12</f>
        <v>#DIV/0!</v>
      </c>
      <c r="M38" s="369" t="e">
        <f>SUM(M39:M43)</f>
        <v>#DIV/0!</v>
      </c>
      <c r="N38" s="370" t="e">
        <f>M38/M$12</f>
        <v>#DIV/0!</v>
      </c>
      <c r="O38" s="369" t="e">
        <f>SUM(O39:O43)</f>
        <v>#DIV/0!</v>
      </c>
      <c r="P38" s="370" t="e">
        <f>O38/O$12</f>
        <v>#DIV/0!</v>
      </c>
      <c r="Q38" s="369" t="e">
        <f>SUM(Q39:Q43)</f>
        <v>#DIV/0!</v>
      </c>
      <c r="R38" s="370" t="e">
        <f>Q38/Q$12</f>
        <v>#DIV/0!</v>
      </c>
      <c r="S38" s="369" t="e">
        <f>SUM(S39:S43)</f>
        <v>#DIV/0!</v>
      </c>
      <c r="T38" s="370" t="e">
        <f>S38/S$12</f>
        <v>#DIV/0!</v>
      </c>
      <c r="U38" s="369" t="e">
        <f>SUM(U39:U43)</f>
        <v>#DIV/0!</v>
      </c>
      <c r="V38" s="370" t="e">
        <f>U38/U$12</f>
        <v>#DIV/0!</v>
      </c>
      <c r="W38" s="98"/>
    </row>
    <row r="39" spans="1:23" ht="22.5" customHeight="1">
      <c r="A39" s="367"/>
      <c r="B39" s="117" t="s">
        <v>113</v>
      </c>
      <c r="C39" s="104" t="e">
        <f>SUM('5.損益計算（好調時)'!C38:N38)</f>
        <v>#DIV/0!</v>
      </c>
      <c r="D39" s="439" t="e">
        <f t="shared" si="2"/>
        <v>#DIV/0!</v>
      </c>
      <c r="E39" s="104" t="e">
        <f>E$12*F39</f>
        <v>#DIV/0!</v>
      </c>
      <c r="F39" s="439" t="e">
        <f>$D39</f>
        <v>#DIV/0!</v>
      </c>
      <c r="G39" s="104" t="e">
        <f>G$12*H39</f>
        <v>#DIV/0!</v>
      </c>
      <c r="H39" s="439" t="e">
        <f>$D39</f>
        <v>#DIV/0!</v>
      </c>
      <c r="I39" s="104" t="e">
        <f>I$12*J39</f>
        <v>#DIV/0!</v>
      </c>
      <c r="J39" s="439" t="e">
        <f>$D39</f>
        <v>#DIV/0!</v>
      </c>
      <c r="K39" s="104" t="e">
        <f>K$12*L39</f>
        <v>#DIV/0!</v>
      </c>
      <c r="L39" s="439" t="e">
        <f>$D39</f>
        <v>#DIV/0!</v>
      </c>
      <c r="M39" s="104" t="e">
        <f>M$12*N39</f>
        <v>#DIV/0!</v>
      </c>
      <c r="N39" s="439" t="e">
        <f>$D39</f>
        <v>#DIV/0!</v>
      </c>
      <c r="O39" s="104" t="e">
        <f>O$12*P39</f>
        <v>#DIV/0!</v>
      </c>
      <c r="P39" s="439" t="e">
        <f>$D39</f>
        <v>#DIV/0!</v>
      </c>
      <c r="Q39" s="104" t="e">
        <f>Q$12*R39</f>
        <v>#DIV/0!</v>
      </c>
      <c r="R39" s="439" t="e">
        <f>$D39</f>
        <v>#DIV/0!</v>
      </c>
      <c r="S39" s="104" t="e">
        <f>S$12*T39</f>
        <v>#DIV/0!</v>
      </c>
      <c r="T39" s="439" t="e">
        <f>$D39</f>
        <v>#DIV/0!</v>
      </c>
      <c r="U39" s="104" t="e">
        <f>U$12*V39</f>
        <v>#DIV/0!</v>
      </c>
      <c r="V39" s="439" t="e">
        <f>$D39</f>
        <v>#DIV/0!</v>
      </c>
      <c r="W39" s="98"/>
    </row>
    <row r="40" spans="1:23" ht="22.5" customHeight="1">
      <c r="A40" s="364"/>
      <c r="B40" s="113" t="s">
        <v>120</v>
      </c>
      <c r="C40" s="104" t="e">
        <f>SUM('5.損益計算（好調時)'!C39:N39)</f>
        <v>#DIV/0!</v>
      </c>
      <c r="D40" s="439" t="e">
        <f t="shared" si="2"/>
        <v>#DIV/0!</v>
      </c>
      <c r="E40" s="104" t="e">
        <f>E$12*F40</f>
        <v>#DIV/0!</v>
      </c>
      <c r="F40" s="439" t="e">
        <f>$D40</f>
        <v>#DIV/0!</v>
      </c>
      <c r="G40" s="104" t="e">
        <f>G$12*H40</f>
        <v>#DIV/0!</v>
      </c>
      <c r="H40" s="439" t="e">
        <f>$D40</f>
        <v>#DIV/0!</v>
      </c>
      <c r="I40" s="104" t="e">
        <f>I$12*J40</f>
        <v>#DIV/0!</v>
      </c>
      <c r="J40" s="439" t="e">
        <f>$D40</f>
        <v>#DIV/0!</v>
      </c>
      <c r="K40" s="104" t="e">
        <f>K$12*L40</f>
        <v>#DIV/0!</v>
      </c>
      <c r="L40" s="439" t="e">
        <f>$D40</f>
        <v>#DIV/0!</v>
      </c>
      <c r="M40" s="104" t="e">
        <f>M$12*N40</f>
        <v>#DIV/0!</v>
      </c>
      <c r="N40" s="439" t="e">
        <f>$D40</f>
        <v>#DIV/0!</v>
      </c>
      <c r="O40" s="104" t="e">
        <f>O$12*P40</f>
        <v>#DIV/0!</v>
      </c>
      <c r="P40" s="439" t="e">
        <f>$D40</f>
        <v>#DIV/0!</v>
      </c>
      <c r="Q40" s="104" t="e">
        <f>Q$12*R40</f>
        <v>#DIV/0!</v>
      </c>
      <c r="R40" s="439" t="e">
        <f>$D40</f>
        <v>#DIV/0!</v>
      </c>
      <c r="S40" s="104" t="e">
        <f>S$12*T40</f>
        <v>#DIV/0!</v>
      </c>
      <c r="T40" s="439" t="e">
        <f>$D40</f>
        <v>#DIV/0!</v>
      </c>
      <c r="U40" s="104" t="e">
        <f>U$12*V40</f>
        <v>#DIV/0!</v>
      </c>
      <c r="V40" s="439" t="e">
        <f>$D40</f>
        <v>#DIV/0!</v>
      </c>
      <c r="W40" s="98"/>
    </row>
    <row r="41" spans="1:23" ht="22.5" customHeight="1">
      <c r="A41" s="364"/>
      <c r="B41" s="113" t="s">
        <v>114</v>
      </c>
      <c r="C41" s="104">
        <f>SUM('5.損益計算（好調時)'!C40:N40)</f>
        <v>0</v>
      </c>
      <c r="D41" s="439" t="e">
        <f t="shared" si="2"/>
        <v>#DIV/0!</v>
      </c>
      <c r="E41" s="104">
        <f>$C41</f>
        <v>0</v>
      </c>
      <c r="F41" s="439" t="e">
        <f>E41/E$12</f>
        <v>#DIV/0!</v>
      </c>
      <c r="G41" s="104">
        <f>$C41</f>
        <v>0</v>
      </c>
      <c r="H41" s="439" t="e">
        <f>G41/G$12</f>
        <v>#DIV/0!</v>
      </c>
      <c r="I41" s="104">
        <f>$C41</f>
        <v>0</v>
      </c>
      <c r="J41" s="439" t="e">
        <f>I41/I$12</f>
        <v>#DIV/0!</v>
      </c>
      <c r="K41" s="104">
        <f>$C41</f>
        <v>0</v>
      </c>
      <c r="L41" s="439" t="e">
        <f>K41/K$12</f>
        <v>#DIV/0!</v>
      </c>
      <c r="M41" s="104">
        <f>$C41</f>
        <v>0</v>
      </c>
      <c r="N41" s="439" t="e">
        <f>M41/M$12</f>
        <v>#DIV/0!</v>
      </c>
      <c r="O41" s="104">
        <f>$C41</f>
        <v>0</v>
      </c>
      <c r="P41" s="439" t="e">
        <f>O41/O$12</f>
        <v>#DIV/0!</v>
      </c>
      <c r="Q41" s="104">
        <f>$C41</f>
        <v>0</v>
      </c>
      <c r="R41" s="439" t="e">
        <f>Q41/Q$12</f>
        <v>#DIV/0!</v>
      </c>
      <c r="S41" s="104">
        <f>$C41</f>
        <v>0</v>
      </c>
      <c r="T41" s="439" t="e">
        <f>S41/S$12</f>
        <v>#DIV/0!</v>
      </c>
      <c r="U41" s="104">
        <f>$C41</f>
        <v>0</v>
      </c>
      <c r="V41" s="439" t="e">
        <f>U41/U$12</f>
        <v>#DIV/0!</v>
      </c>
      <c r="W41" s="98"/>
    </row>
    <row r="42" spans="1:23" ht="22.5" customHeight="1">
      <c r="A42" s="364"/>
      <c r="B42" s="114" t="s">
        <v>274</v>
      </c>
      <c r="C42" s="104">
        <f>SUM('5.損益計算（好調時)'!C41:N41)</f>
        <v>0</v>
      </c>
      <c r="D42" s="439" t="e">
        <f t="shared" si="2"/>
        <v>#DIV/0!</v>
      </c>
      <c r="E42" s="104">
        <f>$C42</f>
        <v>0</v>
      </c>
      <c r="F42" s="439" t="e">
        <f>E42/E$12</f>
        <v>#DIV/0!</v>
      </c>
      <c r="G42" s="104">
        <f>$C42</f>
        <v>0</v>
      </c>
      <c r="H42" s="439" t="e">
        <f>G42/G$12</f>
        <v>#DIV/0!</v>
      </c>
      <c r="I42" s="104">
        <f>$C42</f>
        <v>0</v>
      </c>
      <c r="J42" s="439" t="e">
        <f>I42/I$12</f>
        <v>#DIV/0!</v>
      </c>
      <c r="K42" s="104">
        <f>$C42</f>
        <v>0</v>
      </c>
      <c r="L42" s="439" t="e">
        <f>K42/K$12</f>
        <v>#DIV/0!</v>
      </c>
      <c r="M42" s="104">
        <f>$C42</f>
        <v>0</v>
      </c>
      <c r="N42" s="439" t="e">
        <f>M42/M$12</f>
        <v>#DIV/0!</v>
      </c>
      <c r="O42" s="104">
        <f>$C42</f>
        <v>0</v>
      </c>
      <c r="P42" s="439" t="e">
        <f>O42/O$12</f>
        <v>#DIV/0!</v>
      </c>
      <c r="Q42" s="104">
        <f>$C42</f>
        <v>0</v>
      </c>
      <c r="R42" s="439" t="e">
        <f>Q42/Q$12</f>
        <v>#DIV/0!</v>
      </c>
      <c r="S42" s="104">
        <f>$C42</f>
        <v>0</v>
      </c>
      <c r="T42" s="439" t="e">
        <f>S42/S$12</f>
        <v>#DIV/0!</v>
      </c>
      <c r="U42" s="104">
        <f>$C42</f>
        <v>0</v>
      </c>
      <c r="V42" s="439" t="e">
        <f>U42/U$12</f>
        <v>#DIV/0!</v>
      </c>
      <c r="W42" s="98"/>
    </row>
    <row r="43" spans="1:23" ht="22.5" customHeight="1">
      <c r="A43" s="395"/>
      <c r="B43" s="373" t="s">
        <v>112</v>
      </c>
      <c r="C43" s="102">
        <f>SUM('5.損益計算（好調時)'!C42:N42)</f>
        <v>0</v>
      </c>
      <c r="D43" s="440" t="e">
        <f t="shared" si="2"/>
        <v>#DIV/0!</v>
      </c>
      <c r="E43" s="102" t="e">
        <f>E$12*F43</f>
        <v>#DIV/0!</v>
      </c>
      <c r="F43" s="440" t="e">
        <f>$D43</f>
        <v>#DIV/0!</v>
      </c>
      <c r="G43" s="102" t="e">
        <f>G$12*H43</f>
        <v>#DIV/0!</v>
      </c>
      <c r="H43" s="440" t="e">
        <f>$D43</f>
        <v>#DIV/0!</v>
      </c>
      <c r="I43" s="102" t="e">
        <f>I$12*J43</f>
        <v>#DIV/0!</v>
      </c>
      <c r="J43" s="440" t="e">
        <f>$D43</f>
        <v>#DIV/0!</v>
      </c>
      <c r="K43" s="102" t="e">
        <f>K$12*L43</f>
        <v>#DIV/0!</v>
      </c>
      <c r="L43" s="440" t="e">
        <f>$D43</f>
        <v>#DIV/0!</v>
      </c>
      <c r="M43" s="102" t="e">
        <f>M$12*N43</f>
        <v>#DIV/0!</v>
      </c>
      <c r="N43" s="440" t="e">
        <f>$D43</f>
        <v>#DIV/0!</v>
      </c>
      <c r="O43" s="102" t="e">
        <f>O$12*P43</f>
        <v>#DIV/0!</v>
      </c>
      <c r="P43" s="440" t="e">
        <f>$D43</f>
        <v>#DIV/0!</v>
      </c>
      <c r="Q43" s="102" t="e">
        <f>Q$12*R43</f>
        <v>#DIV/0!</v>
      </c>
      <c r="R43" s="440" t="e">
        <f>$D43</f>
        <v>#DIV/0!</v>
      </c>
      <c r="S43" s="102" t="e">
        <f>S$12*T43</f>
        <v>#DIV/0!</v>
      </c>
      <c r="T43" s="440" t="e">
        <f>$D43</f>
        <v>#DIV/0!</v>
      </c>
      <c r="U43" s="102" t="e">
        <f>U$12*V43</f>
        <v>#DIV/0!</v>
      </c>
      <c r="V43" s="440" t="e">
        <f>$D43</f>
        <v>#DIV/0!</v>
      </c>
      <c r="W43" s="98"/>
    </row>
    <row r="44" spans="1:23" ht="22.5" customHeight="1">
      <c r="A44" s="395" t="s">
        <v>59</v>
      </c>
      <c r="B44" s="401"/>
      <c r="C44" s="402">
        <f>SUM('5.損益計算（好調時)'!C43:N43)</f>
        <v>0</v>
      </c>
      <c r="D44" s="597" t="e">
        <f t="shared" si="2"/>
        <v>#DIV/0!</v>
      </c>
      <c r="E44" s="402">
        <f>'2.投資計画'!Q46</f>
        <v>0</v>
      </c>
      <c r="F44" s="597" t="e">
        <f t="shared" ref="F44:F51" si="4">E44/E$12</f>
        <v>#DIV/0!</v>
      </c>
      <c r="G44" s="402">
        <f>'2.投資計画'!R46</f>
        <v>0</v>
      </c>
      <c r="H44" s="597" t="e">
        <f t="shared" ref="H44:H51" si="5">G44/G$12</f>
        <v>#DIV/0!</v>
      </c>
      <c r="I44" s="402">
        <f>'2.投資計画'!S46</f>
        <v>0</v>
      </c>
      <c r="J44" s="597" t="e">
        <f t="shared" ref="J44:J51" si="6">I44/I$12</f>
        <v>#DIV/0!</v>
      </c>
      <c r="K44" s="402">
        <f>'2.投資計画'!T46</f>
        <v>0</v>
      </c>
      <c r="L44" s="597" t="e">
        <f t="shared" ref="L44:L51" si="7">K44/K$12</f>
        <v>#DIV/0!</v>
      </c>
      <c r="M44" s="402">
        <f>'2.投資計画'!U46</f>
        <v>0</v>
      </c>
      <c r="N44" s="597" t="e">
        <f t="shared" ref="N44:N51" si="8">M44/M$12</f>
        <v>#DIV/0!</v>
      </c>
      <c r="O44" s="402">
        <f>'2.投資計画'!V46</f>
        <v>0</v>
      </c>
      <c r="P44" s="597" t="e">
        <f t="shared" ref="P44:P51" si="9">O44/O$12</f>
        <v>#DIV/0!</v>
      </c>
      <c r="Q44" s="402">
        <f>'2.投資計画'!W46</f>
        <v>0</v>
      </c>
      <c r="R44" s="597" t="e">
        <f t="shared" ref="R44:R51" si="10">Q44/Q$12</f>
        <v>#DIV/0!</v>
      </c>
      <c r="S44" s="402">
        <f>'2.投資計画'!X46</f>
        <v>0</v>
      </c>
      <c r="T44" s="597" t="e">
        <f t="shared" ref="T44:T51" si="11">S44/S$12</f>
        <v>#DIV/0!</v>
      </c>
      <c r="U44" s="402">
        <f>'2.投資計画'!Y46</f>
        <v>0</v>
      </c>
      <c r="V44" s="597" t="e">
        <f t="shared" ref="V44:V51" si="12">U44/U$12</f>
        <v>#DIV/0!</v>
      </c>
      <c r="W44" s="98"/>
    </row>
    <row r="45" spans="1:23" ht="22.5" customHeight="1">
      <c r="A45" s="592" t="s">
        <v>174</v>
      </c>
      <c r="B45" s="593"/>
      <c r="C45" s="376" t="e">
        <f>C18+C24+C27+C31+C38+C44</f>
        <v>#DIV/0!</v>
      </c>
      <c r="D45" s="598" t="e">
        <f t="shared" si="2"/>
        <v>#DIV/0!</v>
      </c>
      <c r="E45" s="376" t="e">
        <f>E18+E24+E27+E31+E38+E44</f>
        <v>#DIV/0!</v>
      </c>
      <c r="F45" s="598" t="e">
        <f t="shared" si="4"/>
        <v>#DIV/0!</v>
      </c>
      <c r="G45" s="376" t="e">
        <f>G18+G24+G27+G31+G38+G44</f>
        <v>#DIV/0!</v>
      </c>
      <c r="H45" s="598" t="e">
        <f t="shared" si="5"/>
        <v>#DIV/0!</v>
      </c>
      <c r="I45" s="376" t="e">
        <f>I18+I24+I27+I31+I38+I44</f>
        <v>#DIV/0!</v>
      </c>
      <c r="J45" s="598" t="e">
        <f t="shared" si="6"/>
        <v>#DIV/0!</v>
      </c>
      <c r="K45" s="376" t="e">
        <f>K18+K24+K27+K31+K38+K44</f>
        <v>#DIV/0!</v>
      </c>
      <c r="L45" s="598" t="e">
        <f t="shared" si="7"/>
        <v>#DIV/0!</v>
      </c>
      <c r="M45" s="376" t="e">
        <f>M18+M24+M27+M31+M38+M44</f>
        <v>#DIV/0!</v>
      </c>
      <c r="N45" s="598" t="e">
        <f t="shared" si="8"/>
        <v>#DIV/0!</v>
      </c>
      <c r="O45" s="376" t="e">
        <f>O18+O24+O27+O31+O38+O44</f>
        <v>#DIV/0!</v>
      </c>
      <c r="P45" s="598" t="e">
        <f t="shared" si="9"/>
        <v>#DIV/0!</v>
      </c>
      <c r="Q45" s="376" t="e">
        <f>Q18+Q24+Q27+Q31+Q38+Q44</f>
        <v>#DIV/0!</v>
      </c>
      <c r="R45" s="598" t="e">
        <f t="shared" si="10"/>
        <v>#DIV/0!</v>
      </c>
      <c r="S45" s="376" t="e">
        <f>S18+S24+S27+S31+S38+S44</f>
        <v>#DIV/0!</v>
      </c>
      <c r="T45" s="598" t="e">
        <f t="shared" si="11"/>
        <v>#DIV/0!</v>
      </c>
      <c r="U45" s="376" t="e">
        <f>U18+U24+U27+U31+U38+U44</f>
        <v>#DIV/0!</v>
      </c>
      <c r="V45" s="598" t="e">
        <f t="shared" si="12"/>
        <v>#DIV/0!</v>
      </c>
      <c r="W45" s="98"/>
    </row>
    <row r="46" spans="1:23" ht="22.5" customHeight="1">
      <c r="A46" s="590" t="s">
        <v>123</v>
      </c>
      <c r="B46" s="591"/>
      <c r="C46" s="445" t="e">
        <f>C17-C45</f>
        <v>#DIV/0!</v>
      </c>
      <c r="D46" s="446" t="e">
        <f t="shared" si="2"/>
        <v>#DIV/0!</v>
      </c>
      <c r="E46" s="445" t="e">
        <f>E17-E45</f>
        <v>#DIV/0!</v>
      </c>
      <c r="F46" s="446" t="e">
        <f t="shared" si="4"/>
        <v>#DIV/0!</v>
      </c>
      <c r="G46" s="445" t="e">
        <f>G17-G45</f>
        <v>#DIV/0!</v>
      </c>
      <c r="H46" s="446" t="e">
        <f t="shared" si="5"/>
        <v>#DIV/0!</v>
      </c>
      <c r="I46" s="445" t="e">
        <f>I17-I45</f>
        <v>#DIV/0!</v>
      </c>
      <c r="J46" s="446" t="e">
        <f t="shared" si="6"/>
        <v>#DIV/0!</v>
      </c>
      <c r="K46" s="445" t="e">
        <f>K17-K45</f>
        <v>#DIV/0!</v>
      </c>
      <c r="L46" s="446" t="e">
        <f t="shared" si="7"/>
        <v>#DIV/0!</v>
      </c>
      <c r="M46" s="445" t="e">
        <f>M17-M45</f>
        <v>#DIV/0!</v>
      </c>
      <c r="N46" s="446" t="e">
        <f t="shared" si="8"/>
        <v>#DIV/0!</v>
      </c>
      <c r="O46" s="445" t="e">
        <f>O17-O45</f>
        <v>#DIV/0!</v>
      </c>
      <c r="P46" s="446" t="e">
        <f t="shared" si="9"/>
        <v>#DIV/0!</v>
      </c>
      <c r="Q46" s="445" t="e">
        <f>Q17-Q45</f>
        <v>#DIV/0!</v>
      </c>
      <c r="R46" s="446" t="e">
        <f t="shared" si="10"/>
        <v>#DIV/0!</v>
      </c>
      <c r="S46" s="445" t="e">
        <f>S17-S45</f>
        <v>#DIV/0!</v>
      </c>
      <c r="T46" s="446" t="e">
        <f t="shared" si="11"/>
        <v>#DIV/0!</v>
      </c>
      <c r="U46" s="445" t="e">
        <f>U17-U45</f>
        <v>#DIV/0!</v>
      </c>
      <c r="V46" s="446" t="e">
        <f t="shared" si="12"/>
        <v>#DIV/0!</v>
      </c>
      <c r="W46" s="521"/>
    </row>
    <row r="47" spans="1:23" ht="22.5" customHeight="1">
      <c r="A47" s="590"/>
      <c r="B47" s="591" t="s">
        <v>176</v>
      </c>
      <c r="C47" s="394">
        <f>SUM('5.損益計算（好調時)'!C45:N45)*-1</f>
        <v>0</v>
      </c>
      <c r="D47" s="599" t="e">
        <f t="shared" si="2"/>
        <v>#DIV/0!</v>
      </c>
      <c r="E47" s="394">
        <f>SUM('4.返済計画表'!R25:R36)*-1</f>
        <v>0</v>
      </c>
      <c r="F47" s="599" t="e">
        <f t="shared" si="4"/>
        <v>#DIV/0!</v>
      </c>
      <c r="G47" s="394">
        <f>SUM('4.返済計画表'!R37:R48)*-1</f>
        <v>0</v>
      </c>
      <c r="H47" s="599" t="e">
        <f t="shared" si="5"/>
        <v>#DIV/0!</v>
      </c>
      <c r="I47" s="394">
        <f>SUM('4.返済計画表'!R49:R60)*-1</f>
        <v>0</v>
      </c>
      <c r="J47" s="599" t="e">
        <f t="shared" si="6"/>
        <v>#DIV/0!</v>
      </c>
      <c r="K47" s="394">
        <f>SUM('4.返済計画表'!R61:R72)*-1</f>
        <v>0</v>
      </c>
      <c r="L47" s="599" t="e">
        <f t="shared" si="7"/>
        <v>#DIV/0!</v>
      </c>
      <c r="M47" s="394">
        <f>SUM('4.返済計画表'!R73:R84)*-1</f>
        <v>0</v>
      </c>
      <c r="N47" s="599" t="e">
        <f t="shared" si="8"/>
        <v>#DIV/0!</v>
      </c>
      <c r="O47" s="394">
        <f>SUM('4.返済計画表'!R85:R96)*-1</f>
        <v>0</v>
      </c>
      <c r="P47" s="599" t="e">
        <f t="shared" si="9"/>
        <v>#DIV/0!</v>
      </c>
      <c r="Q47" s="394">
        <f>SUM('4.返済計画表'!R97:R108)*-1</f>
        <v>0</v>
      </c>
      <c r="R47" s="599" t="e">
        <f t="shared" si="10"/>
        <v>#DIV/0!</v>
      </c>
      <c r="S47" s="394">
        <f>SUM('4.返済計画表'!R109:R120)*-1</f>
        <v>0</v>
      </c>
      <c r="T47" s="599" t="e">
        <f t="shared" si="11"/>
        <v>#DIV/0!</v>
      </c>
      <c r="U47" s="394">
        <f>SUM('4.返済計画表'!R121:R132)*-1</f>
        <v>0</v>
      </c>
      <c r="V47" s="599" t="e">
        <f t="shared" si="12"/>
        <v>#DIV/0!</v>
      </c>
      <c r="W47" s="98"/>
    </row>
    <row r="48" spans="1:23" ht="22.5" customHeight="1">
      <c r="A48" s="390" t="s">
        <v>65</v>
      </c>
      <c r="B48" s="391"/>
      <c r="C48" s="392" t="e">
        <f>C46+C47</f>
        <v>#DIV/0!</v>
      </c>
      <c r="D48" s="393" t="e">
        <f t="shared" si="2"/>
        <v>#DIV/0!</v>
      </c>
      <c r="E48" s="392" t="e">
        <f>E46+E47</f>
        <v>#DIV/0!</v>
      </c>
      <c r="F48" s="393" t="e">
        <f t="shared" si="4"/>
        <v>#DIV/0!</v>
      </c>
      <c r="G48" s="392" t="e">
        <f>G46+G47</f>
        <v>#DIV/0!</v>
      </c>
      <c r="H48" s="393" t="e">
        <f t="shared" si="5"/>
        <v>#DIV/0!</v>
      </c>
      <c r="I48" s="392" t="e">
        <f>I46+I47</f>
        <v>#DIV/0!</v>
      </c>
      <c r="J48" s="393" t="e">
        <f t="shared" si="6"/>
        <v>#DIV/0!</v>
      </c>
      <c r="K48" s="392" t="e">
        <f>K46+K47</f>
        <v>#DIV/0!</v>
      </c>
      <c r="L48" s="393" t="e">
        <f t="shared" si="7"/>
        <v>#DIV/0!</v>
      </c>
      <c r="M48" s="392" t="e">
        <f>M46+M47</f>
        <v>#DIV/0!</v>
      </c>
      <c r="N48" s="393" t="e">
        <f t="shared" si="8"/>
        <v>#DIV/0!</v>
      </c>
      <c r="O48" s="392" t="e">
        <f>O46+O47</f>
        <v>#DIV/0!</v>
      </c>
      <c r="P48" s="393" t="e">
        <f t="shared" si="9"/>
        <v>#DIV/0!</v>
      </c>
      <c r="Q48" s="392" t="e">
        <f>Q46+Q47</f>
        <v>#DIV/0!</v>
      </c>
      <c r="R48" s="393" t="e">
        <f t="shared" si="10"/>
        <v>#DIV/0!</v>
      </c>
      <c r="S48" s="392" t="e">
        <f>S46+S47</f>
        <v>#DIV/0!</v>
      </c>
      <c r="T48" s="393" t="e">
        <f t="shared" si="11"/>
        <v>#DIV/0!</v>
      </c>
      <c r="U48" s="392" t="e">
        <f>U46+U47</f>
        <v>#DIV/0!</v>
      </c>
      <c r="V48" s="393" t="e">
        <f t="shared" si="12"/>
        <v>#DIV/0!</v>
      </c>
      <c r="W48" s="98"/>
    </row>
    <row r="49" spans="1:23" s="97" customFormat="1" ht="22.5" customHeight="1">
      <c r="A49" s="118"/>
      <c r="B49" s="396" t="s">
        <v>177</v>
      </c>
      <c r="C49" s="99">
        <v>0</v>
      </c>
      <c r="D49" s="600" t="e">
        <f t="shared" si="2"/>
        <v>#DIV/0!</v>
      </c>
      <c r="E49" s="99">
        <f>$C49</f>
        <v>0</v>
      </c>
      <c r="F49" s="600" t="e">
        <f t="shared" si="4"/>
        <v>#DIV/0!</v>
      </c>
      <c r="G49" s="99">
        <f>$C49</f>
        <v>0</v>
      </c>
      <c r="H49" s="600" t="e">
        <f t="shared" si="5"/>
        <v>#DIV/0!</v>
      </c>
      <c r="I49" s="99">
        <f>$C49</f>
        <v>0</v>
      </c>
      <c r="J49" s="600" t="e">
        <f t="shared" si="6"/>
        <v>#DIV/0!</v>
      </c>
      <c r="K49" s="99">
        <f>$C49</f>
        <v>0</v>
      </c>
      <c r="L49" s="600" t="e">
        <f t="shared" si="7"/>
        <v>#DIV/0!</v>
      </c>
      <c r="M49" s="99">
        <f>$C49</f>
        <v>0</v>
      </c>
      <c r="N49" s="600" t="e">
        <f t="shared" si="8"/>
        <v>#DIV/0!</v>
      </c>
      <c r="O49" s="99">
        <f>$C49</f>
        <v>0</v>
      </c>
      <c r="P49" s="600" t="e">
        <f t="shared" si="9"/>
        <v>#DIV/0!</v>
      </c>
      <c r="Q49" s="99">
        <f>$C49</f>
        <v>0</v>
      </c>
      <c r="R49" s="600" t="e">
        <f t="shared" si="10"/>
        <v>#DIV/0!</v>
      </c>
      <c r="S49" s="99">
        <f>$C49</f>
        <v>0</v>
      </c>
      <c r="T49" s="600" t="e">
        <f t="shared" si="11"/>
        <v>#DIV/0!</v>
      </c>
      <c r="U49" s="99">
        <f>$C49</f>
        <v>0</v>
      </c>
      <c r="V49" s="600" t="e">
        <f t="shared" si="12"/>
        <v>#DIV/0!</v>
      </c>
      <c r="W49" s="98"/>
    </row>
    <row r="50" spans="1:23" ht="22.5" customHeight="1">
      <c r="A50" s="588" t="s">
        <v>69</v>
      </c>
      <c r="B50" s="589"/>
      <c r="C50" s="110" t="e">
        <f>C48+C49</f>
        <v>#DIV/0!</v>
      </c>
      <c r="D50" s="111" t="e">
        <f t="shared" si="2"/>
        <v>#DIV/0!</v>
      </c>
      <c r="E50" s="110" t="e">
        <f>E48+E49</f>
        <v>#DIV/0!</v>
      </c>
      <c r="F50" s="111" t="e">
        <f t="shared" si="4"/>
        <v>#DIV/0!</v>
      </c>
      <c r="G50" s="110" t="e">
        <f>G48+G49</f>
        <v>#DIV/0!</v>
      </c>
      <c r="H50" s="111" t="e">
        <f t="shared" si="5"/>
        <v>#DIV/0!</v>
      </c>
      <c r="I50" s="110" t="e">
        <f>I48+I49</f>
        <v>#DIV/0!</v>
      </c>
      <c r="J50" s="111" t="e">
        <f t="shared" si="6"/>
        <v>#DIV/0!</v>
      </c>
      <c r="K50" s="110" t="e">
        <f>K48+K49</f>
        <v>#DIV/0!</v>
      </c>
      <c r="L50" s="111" t="e">
        <f t="shared" si="7"/>
        <v>#DIV/0!</v>
      </c>
      <c r="M50" s="110" t="e">
        <f>M48+M49</f>
        <v>#DIV/0!</v>
      </c>
      <c r="N50" s="111" t="e">
        <f t="shared" si="8"/>
        <v>#DIV/0!</v>
      </c>
      <c r="O50" s="110" t="e">
        <f>O48+O49</f>
        <v>#DIV/0!</v>
      </c>
      <c r="P50" s="111" t="e">
        <f t="shared" si="9"/>
        <v>#DIV/0!</v>
      </c>
      <c r="Q50" s="110" t="e">
        <f>Q48+Q49</f>
        <v>#DIV/0!</v>
      </c>
      <c r="R50" s="111" t="e">
        <f t="shared" si="10"/>
        <v>#DIV/0!</v>
      </c>
      <c r="S50" s="110" t="e">
        <f>S48+S49</f>
        <v>#DIV/0!</v>
      </c>
      <c r="T50" s="111" t="e">
        <f t="shared" si="11"/>
        <v>#DIV/0!</v>
      </c>
      <c r="U50" s="110" t="e">
        <f>U48+U49</f>
        <v>#DIV/0!</v>
      </c>
      <c r="V50" s="111" t="e">
        <f t="shared" si="12"/>
        <v>#DIV/0!</v>
      </c>
      <c r="W50" s="98"/>
    </row>
    <row r="51" spans="1:23" ht="22.5" customHeight="1">
      <c r="A51" s="406"/>
      <c r="B51" s="374" t="s">
        <v>126</v>
      </c>
      <c r="C51" s="404" t="e">
        <f>C50*20%</f>
        <v>#DIV/0!</v>
      </c>
      <c r="D51" s="600" t="e">
        <f t="shared" si="2"/>
        <v>#DIV/0!</v>
      </c>
      <c r="E51" s="404" t="e">
        <f>E50*20%</f>
        <v>#DIV/0!</v>
      </c>
      <c r="F51" s="600" t="e">
        <f t="shared" si="4"/>
        <v>#DIV/0!</v>
      </c>
      <c r="G51" s="404" t="e">
        <f>G50*20%</f>
        <v>#DIV/0!</v>
      </c>
      <c r="H51" s="600" t="e">
        <f t="shared" si="5"/>
        <v>#DIV/0!</v>
      </c>
      <c r="I51" s="404" t="e">
        <f>I50*20%</f>
        <v>#DIV/0!</v>
      </c>
      <c r="J51" s="600" t="e">
        <f t="shared" si="6"/>
        <v>#DIV/0!</v>
      </c>
      <c r="K51" s="404" t="e">
        <f>K50*20%</f>
        <v>#DIV/0!</v>
      </c>
      <c r="L51" s="600" t="e">
        <f t="shared" si="7"/>
        <v>#DIV/0!</v>
      </c>
      <c r="M51" s="404" t="e">
        <f>M50*20%</f>
        <v>#DIV/0!</v>
      </c>
      <c r="N51" s="600" t="e">
        <f t="shared" si="8"/>
        <v>#DIV/0!</v>
      </c>
      <c r="O51" s="404" t="e">
        <f>O50*20%</f>
        <v>#DIV/0!</v>
      </c>
      <c r="P51" s="600" t="e">
        <f t="shared" si="9"/>
        <v>#DIV/0!</v>
      </c>
      <c r="Q51" s="404" t="e">
        <f>Q50*20%</f>
        <v>#DIV/0!</v>
      </c>
      <c r="R51" s="600" t="e">
        <f t="shared" si="10"/>
        <v>#DIV/0!</v>
      </c>
      <c r="S51" s="404" t="e">
        <f>S50*20%</f>
        <v>#DIV/0!</v>
      </c>
      <c r="T51" s="600" t="e">
        <f t="shared" si="11"/>
        <v>#DIV/0!</v>
      </c>
      <c r="U51" s="404" t="e">
        <f>U50*20%</f>
        <v>#DIV/0!</v>
      </c>
      <c r="V51" s="600" t="e">
        <f t="shared" si="12"/>
        <v>#DIV/0!</v>
      </c>
      <c r="W51" s="98"/>
    </row>
    <row r="52" spans="1:23" ht="22.5" customHeight="1">
      <c r="A52" s="895" t="s">
        <v>62</v>
      </c>
      <c r="B52" s="896"/>
      <c r="C52" s="445" t="e">
        <f>C50-C51</f>
        <v>#DIV/0!</v>
      </c>
      <c r="D52" s="446" t="e">
        <f>C52/C$12</f>
        <v>#DIV/0!</v>
      </c>
      <c r="E52" s="445" t="e">
        <f>E50-E51</f>
        <v>#DIV/0!</v>
      </c>
      <c r="F52" s="446" t="e">
        <f>E52/E$12</f>
        <v>#DIV/0!</v>
      </c>
      <c r="G52" s="445" t="e">
        <f>G50-G51</f>
        <v>#DIV/0!</v>
      </c>
      <c r="H52" s="446" t="e">
        <f>G52/G$12</f>
        <v>#DIV/0!</v>
      </c>
      <c r="I52" s="445" t="e">
        <f>I50-I51</f>
        <v>#DIV/0!</v>
      </c>
      <c r="J52" s="446" t="e">
        <f>I52/I$12</f>
        <v>#DIV/0!</v>
      </c>
      <c r="K52" s="445" t="e">
        <f>K50-K51</f>
        <v>#DIV/0!</v>
      </c>
      <c r="L52" s="446" t="e">
        <f>K52/K$12</f>
        <v>#DIV/0!</v>
      </c>
      <c r="M52" s="445" t="e">
        <f>M50-M51</f>
        <v>#DIV/0!</v>
      </c>
      <c r="N52" s="446" t="e">
        <f>M52/M$12</f>
        <v>#DIV/0!</v>
      </c>
      <c r="O52" s="445" t="e">
        <f>O50-O51</f>
        <v>#DIV/0!</v>
      </c>
      <c r="P52" s="446" t="e">
        <f>O52/O$12</f>
        <v>#DIV/0!</v>
      </c>
      <c r="Q52" s="445" t="e">
        <f>Q50-Q51</f>
        <v>#DIV/0!</v>
      </c>
      <c r="R52" s="446" t="e">
        <f>Q52/Q$12</f>
        <v>#DIV/0!</v>
      </c>
      <c r="S52" s="445" t="e">
        <f>S50-S51</f>
        <v>#DIV/0!</v>
      </c>
      <c r="T52" s="446" t="e">
        <f>S52/S$12</f>
        <v>#DIV/0!</v>
      </c>
      <c r="U52" s="445" t="e">
        <f>U50-U51</f>
        <v>#DIV/0!</v>
      </c>
      <c r="V52" s="446" t="e">
        <f>U52/U$12</f>
        <v>#DIV/0!</v>
      </c>
      <c r="W52" s="98"/>
    </row>
    <row r="53" spans="1:23" ht="22.5" customHeight="1">
      <c r="A53" s="905" t="s">
        <v>178</v>
      </c>
      <c r="B53" s="906"/>
      <c r="C53" s="376" t="e">
        <f>C52</f>
        <v>#DIV/0!</v>
      </c>
      <c r="D53" s="601" t="s">
        <v>55</v>
      </c>
      <c r="E53" s="376" t="e">
        <f>C53+E52</f>
        <v>#DIV/0!</v>
      </c>
      <c r="F53" s="601" t="s">
        <v>55</v>
      </c>
      <c r="G53" s="376" t="e">
        <f>G52+E53</f>
        <v>#DIV/0!</v>
      </c>
      <c r="H53" s="601" t="s">
        <v>55</v>
      </c>
      <c r="I53" s="376" t="e">
        <f>I52+G53</f>
        <v>#DIV/0!</v>
      </c>
      <c r="J53" s="601" t="s">
        <v>55</v>
      </c>
      <c r="K53" s="376" t="e">
        <f>K52+I53</f>
        <v>#DIV/0!</v>
      </c>
      <c r="L53" s="601" t="s">
        <v>55</v>
      </c>
      <c r="M53" s="376" t="e">
        <f>M52+K53</f>
        <v>#DIV/0!</v>
      </c>
      <c r="N53" s="601" t="s">
        <v>55</v>
      </c>
      <c r="O53" s="376" t="e">
        <f>O52+M53</f>
        <v>#DIV/0!</v>
      </c>
      <c r="P53" s="601" t="s">
        <v>55</v>
      </c>
      <c r="Q53" s="376" t="e">
        <f>Q52+O53</f>
        <v>#DIV/0!</v>
      </c>
      <c r="R53" s="601" t="s">
        <v>55</v>
      </c>
      <c r="S53" s="376" t="e">
        <f>S52+Q53</f>
        <v>#DIV/0!</v>
      </c>
      <c r="T53" s="601" t="s">
        <v>55</v>
      </c>
      <c r="U53" s="376" t="e">
        <f>U52+S53</f>
        <v>#DIV/0!</v>
      </c>
      <c r="V53" s="601" t="s">
        <v>55</v>
      </c>
      <c r="W53" s="98"/>
    </row>
    <row r="54" spans="1:23" ht="12.75" customHeight="1">
      <c r="A54" s="399"/>
      <c r="B54" s="399"/>
      <c r="C54" s="400"/>
      <c r="D54" s="398"/>
      <c r="E54" s="397"/>
      <c r="F54" s="398"/>
      <c r="G54" s="397"/>
      <c r="H54" s="398"/>
      <c r="I54" s="397"/>
      <c r="J54" s="398"/>
      <c r="K54" s="397"/>
      <c r="L54" s="398"/>
      <c r="M54" s="397"/>
      <c r="N54" s="398"/>
      <c r="O54" s="397"/>
      <c r="P54" s="398"/>
      <c r="Q54" s="397"/>
      <c r="R54" s="398"/>
      <c r="S54" s="397"/>
      <c r="T54" s="398"/>
      <c r="U54" s="397"/>
      <c r="V54" s="398"/>
      <c r="W54" s="98"/>
    </row>
    <row r="55" spans="1:23" ht="22.5" customHeight="1">
      <c r="A55" s="895" t="s">
        <v>150</v>
      </c>
      <c r="B55" s="896"/>
      <c r="C55" s="365" t="e">
        <f>C52+C44</f>
        <v>#DIV/0!</v>
      </c>
      <c r="D55" s="366" t="e">
        <f>C55/C$12</f>
        <v>#DIV/0!</v>
      </c>
      <c r="E55" s="365" t="e">
        <f>E44+E52</f>
        <v>#DIV/0!</v>
      </c>
      <c r="F55" s="366" t="e">
        <f>E55/E$12</f>
        <v>#DIV/0!</v>
      </c>
      <c r="G55" s="365" t="e">
        <f>G44+G52</f>
        <v>#DIV/0!</v>
      </c>
      <c r="H55" s="366" t="e">
        <f>G55/G$12</f>
        <v>#DIV/0!</v>
      </c>
      <c r="I55" s="365" t="e">
        <f>I44+I52</f>
        <v>#DIV/0!</v>
      </c>
      <c r="J55" s="366" t="e">
        <f>I55/I$12</f>
        <v>#DIV/0!</v>
      </c>
      <c r="K55" s="365" t="e">
        <f>K44+K52</f>
        <v>#DIV/0!</v>
      </c>
      <c r="L55" s="366" t="e">
        <f>K55/K$12</f>
        <v>#DIV/0!</v>
      </c>
      <c r="M55" s="365" t="e">
        <f>M44+M52</f>
        <v>#DIV/0!</v>
      </c>
      <c r="N55" s="366" t="e">
        <f>M55/M$12</f>
        <v>#DIV/0!</v>
      </c>
      <c r="O55" s="365" t="e">
        <f>O44+O52</f>
        <v>#DIV/0!</v>
      </c>
      <c r="P55" s="366" t="e">
        <f>O55/O$12</f>
        <v>#DIV/0!</v>
      </c>
      <c r="Q55" s="365" t="e">
        <f>Q44+Q52</f>
        <v>#DIV/0!</v>
      </c>
      <c r="R55" s="366" t="e">
        <f>Q55/Q$12</f>
        <v>#DIV/0!</v>
      </c>
      <c r="S55" s="365" t="e">
        <f>S44+S52</f>
        <v>#DIV/0!</v>
      </c>
      <c r="T55" s="366" t="e">
        <f>S55/S$12</f>
        <v>#DIV/0!</v>
      </c>
      <c r="U55" s="365" t="e">
        <f>U44+U52</f>
        <v>#DIV/0!</v>
      </c>
      <c r="V55" s="366" t="e">
        <f>U55/U$12</f>
        <v>#DIV/0!</v>
      </c>
      <c r="W55" s="98"/>
    </row>
    <row r="56" spans="1:23" ht="22.5" customHeight="1">
      <c r="A56" s="897" t="s">
        <v>71</v>
      </c>
      <c r="B56" s="898"/>
      <c r="C56" s="376">
        <f>SUM('4.返済計画表'!Q13:Q24)</f>
        <v>0</v>
      </c>
      <c r="D56" s="598" t="e">
        <f>C56/C$12</f>
        <v>#DIV/0!</v>
      </c>
      <c r="E56" s="376">
        <f>SUM('4.返済計画表'!Q25:Q36)</f>
        <v>0</v>
      </c>
      <c r="F56" s="598" t="e">
        <f>E56/E$12</f>
        <v>#DIV/0!</v>
      </c>
      <c r="G56" s="376">
        <f>SUM('4.返済計画表'!Q37:Q48)</f>
        <v>0</v>
      </c>
      <c r="H56" s="598" t="e">
        <f>G56/G$12</f>
        <v>#DIV/0!</v>
      </c>
      <c r="I56" s="376">
        <f>SUM('4.返済計画表'!Q49:Q60)</f>
        <v>0</v>
      </c>
      <c r="J56" s="598" t="e">
        <f>I56/I$12</f>
        <v>#DIV/0!</v>
      </c>
      <c r="K56" s="376">
        <f>SUM('4.返済計画表'!Q61:Q72)</f>
        <v>0</v>
      </c>
      <c r="L56" s="598" t="e">
        <f>K56/K$12</f>
        <v>#DIV/0!</v>
      </c>
      <c r="M56" s="376">
        <f>SUM('4.返済計画表'!Q73:Q84)</f>
        <v>0</v>
      </c>
      <c r="N56" s="598" t="e">
        <f>M56/M$12</f>
        <v>#DIV/0!</v>
      </c>
      <c r="O56" s="376">
        <f>SUM('4.返済計画表'!Q85:Q96)</f>
        <v>0</v>
      </c>
      <c r="P56" s="598" t="e">
        <f>O56/O$12</f>
        <v>#DIV/0!</v>
      </c>
      <c r="Q56" s="376">
        <f>SUM('4.返済計画表'!Q97:Q108)</f>
        <v>0</v>
      </c>
      <c r="R56" s="598" t="e">
        <f>Q56/Q$12</f>
        <v>#DIV/0!</v>
      </c>
      <c r="S56" s="376">
        <f>SUM('4.返済計画表'!Q109:Q120)</f>
        <v>0</v>
      </c>
      <c r="T56" s="598" t="e">
        <f>S56/S$12</f>
        <v>#DIV/0!</v>
      </c>
      <c r="U56" s="376">
        <f>SUM('4.返済計画表'!Q121:Q132)</f>
        <v>0</v>
      </c>
      <c r="V56" s="598" t="e">
        <f>U56/U$12</f>
        <v>#DIV/0!</v>
      </c>
      <c r="W56" s="98"/>
    </row>
    <row r="57" spans="1:23" ht="22.5" customHeight="1">
      <c r="A57" s="265" t="s">
        <v>179</v>
      </c>
      <c r="B57" s="266"/>
      <c r="C57" s="387" t="e">
        <f>C55-C56</f>
        <v>#DIV/0!</v>
      </c>
      <c r="D57" s="389" t="e">
        <f>C57/C$12</f>
        <v>#DIV/0!</v>
      </c>
      <c r="E57" s="387" t="e">
        <f>E55-E56</f>
        <v>#DIV/0!</v>
      </c>
      <c r="F57" s="389" t="e">
        <f>E57/E$12</f>
        <v>#DIV/0!</v>
      </c>
      <c r="G57" s="387" t="e">
        <f>G55-G56</f>
        <v>#DIV/0!</v>
      </c>
      <c r="H57" s="389" t="e">
        <f>G57/G$12</f>
        <v>#DIV/0!</v>
      </c>
      <c r="I57" s="387" t="e">
        <f>I55-I56</f>
        <v>#DIV/0!</v>
      </c>
      <c r="J57" s="389" t="e">
        <f>I57/I$12</f>
        <v>#DIV/0!</v>
      </c>
      <c r="K57" s="387" t="e">
        <f>K55-K56</f>
        <v>#DIV/0!</v>
      </c>
      <c r="L57" s="389" t="e">
        <f>K57/K$12</f>
        <v>#DIV/0!</v>
      </c>
      <c r="M57" s="387" t="e">
        <f>M55-M56</f>
        <v>#DIV/0!</v>
      </c>
      <c r="N57" s="389" t="e">
        <f>M57/M$12</f>
        <v>#DIV/0!</v>
      </c>
      <c r="O57" s="387" t="e">
        <f>O55-O56</f>
        <v>#DIV/0!</v>
      </c>
      <c r="P57" s="389" t="e">
        <f>O57/O$12</f>
        <v>#DIV/0!</v>
      </c>
      <c r="Q57" s="387" t="e">
        <f>Q55-Q56</f>
        <v>#DIV/0!</v>
      </c>
      <c r="R57" s="389" t="e">
        <f>Q57/Q$12</f>
        <v>#DIV/0!</v>
      </c>
      <c r="S57" s="387" t="e">
        <f>S55-S56</f>
        <v>#DIV/0!</v>
      </c>
      <c r="T57" s="389" t="e">
        <f>S57/S$12</f>
        <v>#DIV/0!</v>
      </c>
      <c r="U57" s="387" t="e">
        <f>U55-U56</f>
        <v>#DIV/0!</v>
      </c>
      <c r="V57" s="389" t="e">
        <f>U57/U$12</f>
        <v>#DIV/0!</v>
      </c>
      <c r="W57" s="98"/>
    </row>
    <row r="58" spans="1:23" ht="22.5" customHeight="1">
      <c r="A58" s="103" t="s">
        <v>180</v>
      </c>
      <c r="B58" s="100"/>
      <c r="C58" s="99">
        <f>'3.資金調達計画'!D9</f>
        <v>0</v>
      </c>
      <c r="D58" s="602" t="s">
        <v>55</v>
      </c>
      <c r="E58" s="99" t="e">
        <f>C59</f>
        <v>#DIV/0!</v>
      </c>
      <c r="F58" s="602" t="s">
        <v>55</v>
      </c>
      <c r="G58" s="99" t="e">
        <f>E59</f>
        <v>#DIV/0!</v>
      </c>
      <c r="H58" s="602" t="s">
        <v>55</v>
      </c>
      <c r="I58" s="99" t="e">
        <f>G59</f>
        <v>#DIV/0!</v>
      </c>
      <c r="J58" s="602" t="s">
        <v>55</v>
      </c>
      <c r="K58" s="99" t="e">
        <f>I59</f>
        <v>#DIV/0!</v>
      </c>
      <c r="L58" s="602" t="s">
        <v>55</v>
      </c>
      <c r="M58" s="99" t="e">
        <f>K59</f>
        <v>#DIV/0!</v>
      </c>
      <c r="N58" s="602" t="s">
        <v>55</v>
      </c>
      <c r="O58" s="99" t="e">
        <f>M59</f>
        <v>#DIV/0!</v>
      </c>
      <c r="P58" s="602" t="s">
        <v>55</v>
      </c>
      <c r="Q58" s="99" t="e">
        <f>O59</f>
        <v>#DIV/0!</v>
      </c>
      <c r="R58" s="602" t="s">
        <v>55</v>
      </c>
      <c r="S58" s="99" t="e">
        <f>Q59</f>
        <v>#DIV/0!</v>
      </c>
      <c r="T58" s="602" t="s">
        <v>55</v>
      </c>
      <c r="U58" s="99" t="e">
        <f>S59</f>
        <v>#DIV/0!</v>
      </c>
      <c r="V58" s="602" t="s">
        <v>55</v>
      </c>
      <c r="W58" s="98"/>
    </row>
    <row r="59" spans="1:23" ht="22.5" customHeight="1">
      <c r="A59" s="101" t="s">
        <v>181</v>
      </c>
      <c r="B59" s="105"/>
      <c r="C59" s="102" t="e">
        <f>C57+C58</f>
        <v>#DIV/0!</v>
      </c>
      <c r="D59" s="603" t="s">
        <v>55</v>
      </c>
      <c r="E59" s="102" t="e">
        <f t="shared" ref="E59" si="13">E57+E58</f>
        <v>#DIV/0!</v>
      </c>
      <c r="F59" s="603" t="s">
        <v>55</v>
      </c>
      <c r="G59" s="102" t="e">
        <f t="shared" ref="G59" si="14">G57+G58</f>
        <v>#DIV/0!</v>
      </c>
      <c r="H59" s="603" t="s">
        <v>55</v>
      </c>
      <c r="I59" s="102" t="e">
        <f t="shared" ref="I59" si="15">I57+I58</f>
        <v>#DIV/0!</v>
      </c>
      <c r="J59" s="603" t="s">
        <v>55</v>
      </c>
      <c r="K59" s="102" t="e">
        <f t="shared" ref="K59" si="16">K57+K58</f>
        <v>#DIV/0!</v>
      </c>
      <c r="L59" s="603" t="s">
        <v>55</v>
      </c>
      <c r="M59" s="102" t="e">
        <f t="shared" ref="M59" si="17">M57+M58</f>
        <v>#DIV/0!</v>
      </c>
      <c r="N59" s="603" t="s">
        <v>55</v>
      </c>
      <c r="O59" s="102" t="e">
        <f t="shared" ref="O59" si="18">O57+O58</f>
        <v>#DIV/0!</v>
      </c>
      <c r="P59" s="603" t="s">
        <v>55</v>
      </c>
      <c r="Q59" s="102" t="e">
        <f t="shared" ref="Q59" si="19">Q57+Q58</f>
        <v>#DIV/0!</v>
      </c>
      <c r="R59" s="603" t="s">
        <v>55</v>
      </c>
      <c r="S59" s="102" t="e">
        <f t="shared" ref="S59" si="20">S57+S58</f>
        <v>#DIV/0!</v>
      </c>
      <c r="T59" s="603" t="s">
        <v>55</v>
      </c>
      <c r="U59" s="102" t="e">
        <f t="shared" ref="U59" si="21">U57+U58</f>
        <v>#DIV/0!</v>
      </c>
      <c r="V59" s="603" t="s">
        <v>55</v>
      </c>
      <c r="W59" s="98"/>
    </row>
    <row r="60" spans="1:23" ht="22.5" customHeight="1">
      <c r="A60" s="899" t="s">
        <v>61</v>
      </c>
      <c r="B60" s="900"/>
      <c r="C60" s="119">
        <f>'4.返済計画表'!C7+'4.返済計画表'!J7</f>
        <v>0</v>
      </c>
      <c r="D60" s="403" t="s">
        <v>55</v>
      </c>
      <c r="E60" s="119">
        <f>C61</f>
        <v>0</v>
      </c>
      <c r="F60" s="120" t="e">
        <f>E60/E$12</f>
        <v>#DIV/0!</v>
      </c>
      <c r="G60" s="119">
        <f>E61</f>
        <v>0</v>
      </c>
      <c r="H60" s="120" t="e">
        <f>G60/G$12</f>
        <v>#DIV/0!</v>
      </c>
      <c r="I60" s="119">
        <f>G61</f>
        <v>0</v>
      </c>
      <c r="J60" s="120" t="e">
        <f>I60/I$12</f>
        <v>#DIV/0!</v>
      </c>
      <c r="K60" s="119">
        <f>I61</f>
        <v>0</v>
      </c>
      <c r="L60" s="120" t="e">
        <f>K60/K$12</f>
        <v>#DIV/0!</v>
      </c>
      <c r="M60" s="119">
        <f>K61</f>
        <v>0</v>
      </c>
      <c r="N60" s="120" t="e">
        <f>M60/M$12</f>
        <v>#DIV/0!</v>
      </c>
      <c r="O60" s="119">
        <f>M61</f>
        <v>0</v>
      </c>
      <c r="P60" s="120" t="e">
        <f>O60/O$12</f>
        <v>#DIV/0!</v>
      </c>
      <c r="Q60" s="119">
        <f>O61</f>
        <v>0</v>
      </c>
      <c r="R60" s="120" t="e">
        <f>Q60/Q$12</f>
        <v>#DIV/0!</v>
      </c>
      <c r="S60" s="119">
        <f>Q61</f>
        <v>0</v>
      </c>
      <c r="T60" s="120" t="e">
        <f>S60/S$12</f>
        <v>#DIV/0!</v>
      </c>
      <c r="U60" s="119">
        <f>S61</f>
        <v>0</v>
      </c>
      <c r="V60" s="120" t="e">
        <f>U60/U$12</f>
        <v>#DIV/0!</v>
      </c>
      <c r="W60" s="98"/>
    </row>
    <row r="61" spans="1:23" ht="22.5" customHeight="1">
      <c r="A61" s="901" t="s">
        <v>63</v>
      </c>
      <c r="B61" s="902"/>
      <c r="C61" s="102">
        <f>'4.返済計画表'!T24</f>
        <v>0</v>
      </c>
      <c r="D61" s="603" t="s">
        <v>55</v>
      </c>
      <c r="E61" s="102">
        <f>E60-E56</f>
        <v>0</v>
      </c>
      <c r="F61" s="440" t="e">
        <f>E61/E$12</f>
        <v>#DIV/0!</v>
      </c>
      <c r="G61" s="102">
        <f>G60-G56</f>
        <v>0</v>
      </c>
      <c r="H61" s="440" t="e">
        <f>G61/G$12</f>
        <v>#DIV/0!</v>
      </c>
      <c r="I61" s="102">
        <f>I60-I56</f>
        <v>0</v>
      </c>
      <c r="J61" s="440" t="e">
        <f>I61/I$12</f>
        <v>#DIV/0!</v>
      </c>
      <c r="K61" s="102">
        <f>K60-K56</f>
        <v>0</v>
      </c>
      <c r="L61" s="440" t="e">
        <f>K61/K$12</f>
        <v>#DIV/0!</v>
      </c>
      <c r="M61" s="102">
        <f>M60-M56</f>
        <v>0</v>
      </c>
      <c r="N61" s="440" t="e">
        <f>M61/M$12</f>
        <v>#DIV/0!</v>
      </c>
      <c r="O61" s="102">
        <f>O60-O56</f>
        <v>0</v>
      </c>
      <c r="P61" s="440" t="e">
        <f>O61/O$12</f>
        <v>#DIV/0!</v>
      </c>
      <c r="Q61" s="102">
        <f>Q60-Q56</f>
        <v>0</v>
      </c>
      <c r="R61" s="440" t="e">
        <f>Q61/Q$12</f>
        <v>#DIV/0!</v>
      </c>
      <c r="S61" s="102">
        <f>S56</f>
        <v>0</v>
      </c>
      <c r="T61" s="440" t="e">
        <f>S61/S$12</f>
        <v>#DIV/0!</v>
      </c>
      <c r="U61" s="102">
        <f>U60-U56</f>
        <v>0</v>
      </c>
      <c r="V61" s="440" t="e">
        <f>U61/U$12</f>
        <v>#DIV/0!</v>
      </c>
      <c r="W61" s="98"/>
    </row>
    <row r="62" spans="1:23" ht="18" customHeight="1">
      <c r="W62" s="98"/>
    </row>
    <row r="63" spans="1:23" ht="18" customHeight="1">
      <c r="A63" s="106"/>
      <c r="W63" s="98"/>
    </row>
    <row r="64" spans="1:23" ht="18" customHeight="1">
      <c r="W64" s="98"/>
    </row>
    <row r="65" spans="23:23" ht="18" customHeight="1">
      <c r="W65" s="98"/>
    </row>
    <row r="66" spans="23:23" ht="18" customHeight="1">
      <c r="W66" s="98"/>
    </row>
    <row r="67" spans="23:23" ht="18" customHeight="1">
      <c r="W67" s="98"/>
    </row>
    <row r="68" spans="23:23" ht="18" customHeight="1">
      <c r="W68" s="98"/>
    </row>
    <row r="69" spans="23:23" ht="18" customHeight="1">
      <c r="W69" s="98"/>
    </row>
    <row r="70" spans="23:23" ht="18" customHeight="1">
      <c r="W70" s="98"/>
    </row>
    <row r="71" spans="23:23" ht="18" customHeight="1">
      <c r="W71" s="98"/>
    </row>
    <row r="72" spans="23:23" ht="18" customHeight="1">
      <c r="W72" s="98"/>
    </row>
    <row r="73" spans="23:23" ht="18" customHeight="1">
      <c r="W73" s="98"/>
    </row>
    <row r="74" spans="23:23" ht="18" customHeight="1">
      <c r="W74" s="98"/>
    </row>
    <row r="75" spans="23:23" ht="18" customHeight="1">
      <c r="W75" s="98"/>
    </row>
    <row r="76" spans="23:23" ht="18" customHeight="1">
      <c r="W76" s="98"/>
    </row>
    <row r="77" spans="23:23" ht="18" customHeight="1">
      <c r="W77" s="98"/>
    </row>
  </sheetData>
  <mergeCells count="62">
    <mergeCell ref="X9:Y9"/>
    <mergeCell ref="X10:Y10"/>
    <mergeCell ref="X4:Y4"/>
    <mergeCell ref="X5:Y5"/>
    <mergeCell ref="X6:Y6"/>
    <mergeCell ref="X7:Y7"/>
    <mergeCell ref="X8:Y8"/>
    <mergeCell ref="A56:B56"/>
    <mergeCell ref="A60:B60"/>
    <mergeCell ref="A61:B61"/>
    <mergeCell ref="A27:B27"/>
    <mergeCell ref="A31:B31"/>
    <mergeCell ref="A38:B38"/>
    <mergeCell ref="A52:B52"/>
    <mergeCell ref="A53:B53"/>
    <mergeCell ref="A55:B55"/>
    <mergeCell ref="A24:B24"/>
    <mergeCell ref="Q12:R12"/>
    <mergeCell ref="S12:T12"/>
    <mergeCell ref="U12:V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A14:B14"/>
    <mergeCell ref="A18:B18"/>
    <mergeCell ref="A7:B9"/>
    <mergeCell ref="C7:V9"/>
    <mergeCell ref="C12:D12"/>
    <mergeCell ref="E12:F12"/>
    <mergeCell ref="G12:H12"/>
    <mergeCell ref="I12:J12"/>
    <mergeCell ref="K12:L12"/>
    <mergeCell ref="M12:N12"/>
    <mergeCell ref="O12:P12"/>
    <mergeCell ref="M6:N6"/>
    <mergeCell ref="O6:P6"/>
    <mergeCell ref="Q6:R6"/>
    <mergeCell ref="S6:T6"/>
    <mergeCell ref="U6:V6"/>
    <mergeCell ref="C6:D6"/>
    <mergeCell ref="E6:F6"/>
    <mergeCell ref="G6:H6"/>
    <mergeCell ref="I6:J6"/>
    <mergeCell ref="K6:L6"/>
    <mergeCell ref="A1:V1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phoneticPr fontId="2"/>
  <conditionalFormatting sqref="A60:XFD61 E56:V56">
    <cfRule type="cellIs" dxfId="2" priority="1" stopIfTrue="1" operator="lessThan">
      <formula>0</formula>
    </cfRule>
  </conditionalFormatting>
  <pageMargins left="0.31496062992125984" right="0.15748031496062992" top="0.31496062992125984" bottom="0.19685039370078741" header="0.27559055118110237" footer="0.15748031496062992"/>
  <pageSetup paperSize="9" scale="5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77"/>
  <sheetViews>
    <sheetView view="pageBreakPreview" zoomScale="75" zoomScaleNormal="100" zoomScaleSheetLayoutView="70" workbookViewId="0">
      <selection sqref="A1:V1"/>
    </sheetView>
  </sheetViews>
  <sheetFormatPr baseColWidth="10" defaultColWidth="8" defaultRowHeight="18" customHeight="1"/>
  <cols>
    <col min="1" max="1" width="1.6640625" style="96" customWidth="1"/>
    <col min="2" max="2" width="11.6640625" style="96" customWidth="1"/>
    <col min="3" max="3" width="9.1640625" style="106" customWidth="1"/>
    <col min="4" max="4" width="6.1640625" style="121" customWidth="1"/>
    <col min="5" max="5" width="9.1640625" style="106" customWidth="1"/>
    <col min="6" max="6" width="6.1640625" style="121" customWidth="1"/>
    <col min="7" max="7" width="9.1640625" style="106" customWidth="1"/>
    <col min="8" max="8" width="6.1640625" style="121" customWidth="1"/>
    <col min="9" max="9" width="10.6640625" style="106" customWidth="1"/>
    <col min="10" max="10" width="6.1640625" style="121" customWidth="1"/>
    <col min="11" max="11" width="10.6640625" style="106" customWidth="1"/>
    <col min="12" max="12" width="6.1640625" style="121" customWidth="1"/>
    <col min="13" max="13" width="10.6640625" style="106" customWidth="1"/>
    <col min="14" max="14" width="6.1640625" style="121" customWidth="1"/>
    <col min="15" max="15" width="10.6640625" style="106" customWidth="1"/>
    <col min="16" max="16" width="6.6640625" style="121" customWidth="1"/>
    <col min="17" max="17" width="10.6640625" style="106" customWidth="1"/>
    <col min="18" max="18" width="6.1640625" style="121" customWidth="1"/>
    <col min="19" max="19" width="10.6640625" style="106" customWidth="1"/>
    <col min="20" max="20" width="6.1640625" style="121" customWidth="1"/>
    <col min="21" max="21" width="10.6640625" style="106" customWidth="1"/>
    <col min="22" max="22" width="6.1640625" style="121" customWidth="1"/>
    <col min="23" max="41" width="11" style="96" customWidth="1"/>
    <col min="42" max="16384" width="8" style="96"/>
  </cols>
  <sheetData>
    <row r="1" spans="1:38" ht="33.75" customHeight="1" thickBot="1">
      <c r="A1" s="866" t="s">
        <v>209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X1" s="561" t="s">
        <v>251</v>
      </c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</row>
    <row r="2" spans="1:38" ht="9.75" customHeight="1">
      <c r="A2" s="97"/>
      <c r="B2" s="97"/>
      <c r="C2" s="98"/>
      <c r="D2" s="107"/>
      <c r="E2" s="98"/>
      <c r="F2" s="107"/>
      <c r="G2" s="98"/>
      <c r="H2" s="107"/>
      <c r="I2" s="98"/>
      <c r="J2" s="107"/>
      <c r="K2" s="98"/>
      <c r="L2" s="107"/>
      <c r="M2" s="98"/>
      <c r="N2" s="107"/>
      <c r="O2" s="98"/>
      <c r="P2" s="107"/>
      <c r="Q2" s="98"/>
      <c r="R2" s="107"/>
      <c r="S2" s="98"/>
      <c r="T2" s="107"/>
      <c r="U2" s="98"/>
      <c r="V2" s="107"/>
      <c r="W2" s="98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</row>
    <row r="3" spans="1:38" ht="9.75" customHeight="1" thickBot="1">
      <c r="A3" s="97"/>
      <c r="B3" s="97"/>
      <c r="C3" s="98"/>
      <c r="D3" s="107"/>
      <c r="E3" s="98"/>
      <c r="F3" s="107"/>
      <c r="G3" s="98"/>
      <c r="H3" s="107"/>
      <c r="I3" s="98"/>
      <c r="J3" s="107"/>
      <c r="K3" s="98"/>
      <c r="L3" s="107"/>
      <c r="M3" s="98"/>
      <c r="N3" s="107"/>
      <c r="O3" s="98"/>
      <c r="P3" s="107"/>
      <c r="Q3" s="98"/>
      <c r="R3" s="107"/>
      <c r="S3" s="98"/>
      <c r="T3" s="107"/>
      <c r="U3" s="98"/>
      <c r="V3" s="107"/>
      <c r="W3" s="98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</row>
    <row r="4" spans="1:38" ht="15" customHeight="1" thickBot="1">
      <c r="A4" s="377" t="s">
        <v>183</v>
      </c>
      <c r="B4" s="379"/>
      <c r="C4" s="380">
        <v>1</v>
      </c>
      <c r="D4" s="381" t="s">
        <v>70</v>
      </c>
      <c r="E4" s="382">
        <v>2</v>
      </c>
      <c r="F4" s="383" t="s">
        <v>70</v>
      </c>
      <c r="G4" s="382">
        <v>3</v>
      </c>
      <c r="H4" s="383" t="s">
        <v>70</v>
      </c>
      <c r="I4" s="382">
        <v>4</v>
      </c>
      <c r="J4" s="383" t="s">
        <v>70</v>
      </c>
      <c r="K4" s="382">
        <v>5</v>
      </c>
      <c r="L4" s="383" t="s">
        <v>70</v>
      </c>
      <c r="M4" s="382">
        <v>6</v>
      </c>
      <c r="N4" s="383" t="s">
        <v>70</v>
      </c>
      <c r="O4" s="382">
        <v>7</v>
      </c>
      <c r="P4" s="383" t="s">
        <v>70</v>
      </c>
      <c r="Q4" s="382">
        <v>8</v>
      </c>
      <c r="R4" s="383" t="s">
        <v>70</v>
      </c>
      <c r="S4" s="382">
        <v>9</v>
      </c>
      <c r="T4" s="383" t="s">
        <v>70</v>
      </c>
      <c r="U4" s="382">
        <v>10</v>
      </c>
      <c r="V4" s="383" t="s">
        <v>70</v>
      </c>
      <c r="W4" s="98"/>
      <c r="X4" s="920" t="s">
        <v>133</v>
      </c>
      <c r="Y4" s="921"/>
      <c r="Z4" s="411" t="str">
        <f>'5.損益計算（平常時）'!C4</f>
        <v>1月</v>
      </c>
      <c r="AA4" s="411" t="str">
        <f>'5.損益計算（平常時）'!D4</f>
        <v>2月</v>
      </c>
      <c r="AB4" s="411" t="str">
        <f>'5.損益計算（平常時）'!E4</f>
        <v>3月</v>
      </c>
      <c r="AC4" s="411" t="str">
        <f>'5.損益計算（平常時）'!F4</f>
        <v>4月</v>
      </c>
      <c r="AD4" s="411" t="str">
        <f>'5.損益計算（平常時）'!G4</f>
        <v>5月</v>
      </c>
      <c r="AE4" s="411" t="str">
        <f>'5.損益計算（平常時）'!H4</f>
        <v>6月</v>
      </c>
      <c r="AF4" s="411" t="str">
        <f>'5.損益計算（平常時）'!I4</f>
        <v>7月</v>
      </c>
      <c r="AG4" s="411" t="str">
        <f>'5.損益計算（平常時）'!J4</f>
        <v>8月</v>
      </c>
      <c r="AH4" s="411" t="str">
        <f>'5.損益計算（平常時）'!K4</f>
        <v>9月</v>
      </c>
      <c r="AI4" s="411" t="str">
        <f>'5.損益計算（平常時）'!L4</f>
        <v>10月</v>
      </c>
      <c r="AJ4" s="411" t="str">
        <f>'5.損益計算（平常時）'!M4</f>
        <v>11月</v>
      </c>
      <c r="AK4" s="411" t="str">
        <f>'5.損益計算（平常時）'!N4</f>
        <v>12月</v>
      </c>
      <c r="AL4" s="562" t="s">
        <v>214</v>
      </c>
    </row>
    <row r="5" spans="1:38" ht="15" customHeight="1">
      <c r="A5" s="407" t="s">
        <v>186</v>
      </c>
      <c r="B5" s="408"/>
      <c r="C5" s="867">
        <v>1</v>
      </c>
      <c r="D5" s="868"/>
      <c r="E5" s="867">
        <v>1.05</v>
      </c>
      <c r="F5" s="868"/>
      <c r="G5" s="867">
        <v>1.1000000000000001</v>
      </c>
      <c r="H5" s="868"/>
      <c r="I5" s="867">
        <v>1.1000000000000001</v>
      </c>
      <c r="J5" s="868"/>
      <c r="K5" s="867">
        <v>1.1000000000000001</v>
      </c>
      <c r="L5" s="868"/>
      <c r="M5" s="867">
        <v>1.1000000000000001</v>
      </c>
      <c r="N5" s="868"/>
      <c r="O5" s="867">
        <v>1.1000000000000001</v>
      </c>
      <c r="P5" s="868"/>
      <c r="Q5" s="867">
        <v>1.1000000000000001</v>
      </c>
      <c r="R5" s="868"/>
      <c r="S5" s="867">
        <v>1.1000000000000001</v>
      </c>
      <c r="T5" s="868"/>
      <c r="U5" s="867">
        <v>1.1000000000000001</v>
      </c>
      <c r="V5" s="868"/>
      <c r="W5" s="98"/>
      <c r="X5" s="922" t="s">
        <v>54</v>
      </c>
      <c r="Y5" s="923"/>
      <c r="Z5" s="412">
        <f t="shared" ref="Z5:AK5" si="0">Z10/(Z6+Z7)</f>
        <v>0</v>
      </c>
      <c r="AA5" s="412">
        <f t="shared" si="0"/>
        <v>0</v>
      </c>
      <c r="AB5" s="412">
        <f t="shared" si="0"/>
        <v>0</v>
      </c>
      <c r="AC5" s="412">
        <f t="shared" si="0"/>
        <v>0</v>
      </c>
      <c r="AD5" s="412">
        <f t="shared" si="0"/>
        <v>0</v>
      </c>
      <c r="AE5" s="412">
        <f t="shared" si="0"/>
        <v>0</v>
      </c>
      <c r="AF5" s="412">
        <f t="shared" si="0"/>
        <v>0</v>
      </c>
      <c r="AG5" s="412">
        <f t="shared" si="0"/>
        <v>0</v>
      </c>
      <c r="AH5" s="412">
        <f t="shared" si="0"/>
        <v>0</v>
      </c>
      <c r="AI5" s="412">
        <f t="shared" si="0"/>
        <v>0</v>
      </c>
      <c r="AJ5" s="412">
        <f t="shared" si="0"/>
        <v>0</v>
      </c>
      <c r="AK5" s="454">
        <f t="shared" si="0"/>
        <v>0</v>
      </c>
      <c r="AL5" s="563">
        <f>ROUND(AL10/(AL6+AL7),0)</f>
        <v>0</v>
      </c>
    </row>
    <row r="6" spans="1:38" ht="15" customHeight="1">
      <c r="A6" s="409" t="s">
        <v>185</v>
      </c>
      <c r="B6" s="410"/>
      <c r="C6" s="869">
        <v>1</v>
      </c>
      <c r="D6" s="870"/>
      <c r="E6" s="869">
        <v>1.01</v>
      </c>
      <c r="F6" s="870"/>
      <c r="G6" s="869">
        <v>1.02</v>
      </c>
      <c r="H6" s="870"/>
      <c r="I6" s="869">
        <v>1.03</v>
      </c>
      <c r="J6" s="870"/>
      <c r="K6" s="869">
        <v>1.04</v>
      </c>
      <c r="L6" s="870"/>
      <c r="M6" s="869">
        <v>1.05</v>
      </c>
      <c r="N6" s="870"/>
      <c r="O6" s="869">
        <v>1.06</v>
      </c>
      <c r="P6" s="870"/>
      <c r="Q6" s="869">
        <v>1.07</v>
      </c>
      <c r="R6" s="870"/>
      <c r="S6" s="869">
        <v>1.08</v>
      </c>
      <c r="T6" s="870"/>
      <c r="U6" s="869">
        <v>1.0900000000000001</v>
      </c>
      <c r="V6" s="870"/>
      <c r="W6" s="98"/>
      <c r="X6" s="916" t="str">
        <f>'5.損益計算（平常時）'!A6</f>
        <v>営業日数（平日）</v>
      </c>
      <c r="Y6" s="924"/>
      <c r="Z6" s="414">
        <f>'5.損益計算（平常時）'!C6</f>
        <v>21</v>
      </c>
      <c r="AA6" s="414">
        <f>'5.損益計算（平常時）'!D6</f>
        <v>19</v>
      </c>
      <c r="AB6" s="414">
        <f>'5.損益計算（平常時）'!E6</f>
        <v>22</v>
      </c>
      <c r="AC6" s="414">
        <f>'5.損益計算（平常時）'!F6</f>
        <v>21</v>
      </c>
      <c r="AD6" s="414">
        <f>'5.損益計算（平常時）'!G6</f>
        <v>20</v>
      </c>
      <c r="AE6" s="414">
        <f>'5.損益計算（平常時）'!H6</f>
        <v>22</v>
      </c>
      <c r="AF6" s="414">
        <f>'5.損益計算（平常時）'!I6</f>
        <v>22</v>
      </c>
      <c r="AG6" s="414">
        <f>'5.損益計算（平常時）'!J6</f>
        <v>23</v>
      </c>
      <c r="AH6" s="414">
        <f>'5.損益計算（平常時）'!K6</f>
        <v>20</v>
      </c>
      <c r="AI6" s="414">
        <f>'5.損益計算（平常時）'!L6</f>
        <v>22</v>
      </c>
      <c r="AJ6" s="414">
        <f>'5.損益計算（平常時）'!M6</f>
        <v>20</v>
      </c>
      <c r="AK6" s="414">
        <f>'5.損益計算（平常時）'!N6</f>
        <v>22</v>
      </c>
      <c r="AL6" s="564">
        <f>ROUND(AVERAGE(Z6:AK6),1)</f>
        <v>21.2</v>
      </c>
    </row>
    <row r="7" spans="1:38" ht="16.5" customHeight="1">
      <c r="A7" s="871" t="s">
        <v>108</v>
      </c>
      <c r="B7" s="872"/>
      <c r="C7" s="877"/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  <c r="O7" s="878"/>
      <c r="P7" s="878"/>
      <c r="Q7" s="878"/>
      <c r="R7" s="878"/>
      <c r="S7" s="878"/>
      <c r="T7" s="878"/>
      <c r="U7" s="878"/>
      <c r="V7" s="879"/>
      <c r="W7" s="98"/>
      <c r="X7" s="916" t="str">
        <f>'5.損益計算（平常時）'!A7</f>
        <v>営業日数（土日祝日）</v>
      </c>
      <c r="Y7" s="924"/>
      <c r="Z7" s="414">
        <f>'5.損益計算（平常時）'!C7</f>
        <v>10</v>
      </c>
      <c r="AA7" s="414">
        <f>'5.損益計算（平常時）'!D7</f>
        <v>9</v>
      </c>
      <c r="AB7" s="414">
        <f>'5.損益計算（平常時）'!E7</f>
        <v>9</v>
      </c>
      <c r="AC7" s="414">
        <f>'5.損益計算（平常時）'!F7</f>
        <v>9</v>
      </c>
      <c r="AD7" s="414">
        <f>'5.損益計算（平常時）'!G7</f>
        <v>11</v>
      </c>
      <c r="AE7" s="414">
        <f>'5.損益計算（平常時）'!H7</f>
        <v>8</v>
      </c>
      <c r="AF7" s="414">
        <f>'5.損益計算（平常時）'!I7</f>
        <v>9</v>
      </c>
      <c r="AG7" s="414">
        <f>'5.損益計算（平常時）'!J7</f>
        <v>8</v>
      </c>
      <c r="AH7" s="414">
        <f>'5.損益計算（平常時）'!K7</f>
        <v>10</v>
      </c>
      <c r="AI7" s="414">
        <f>'5.損益計算（平常時）'!L7</f>
        <v>9</v>
      </c>
      <c r="AJ7" s="414">
        <f>'5.損益計算（平常時）'!M7</f>
        <v>10</v>
      </c>
      <c r="AK7" s="414">
        <f>'5.損益計算（平常時）'!N7</f>
        <v>9</v>
      </c>
      <c r="AL7" s="565">
        <f>ROUND(AVERAGE(Z7:AK7),1)</f>
        <v>9.3000000000000007</v>
      </c>
    </row>
    <row r="8" spans="1:38" ht="16.5" customHeight="1">
      <c r="A8" s="873"/>
      <c r="B8" s="874"/>
      <c r="C8" s="880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1"/>
      <c r="O8" s="881"/>
      <c r="P8" s="881"/>
      <c r="Q8" s="881"/>
      <c r="R8" s="881"/>
      <c r="S8" s="881"/>
      <c r="T8" s="881"/>
      <c r="U8" s="881"/>
      <c r="V8" s="882"/>
      <c r="W8" s="98"/>
      <c r="X8" s="925" t="s">
        <v>140</v>
      </c>
      <c r="Y8" s="926"/>
      <c r="Z8" s="416">
        <f>'5.損益計算（平常時）'!C8</f>
        <v>0.95</v>
      </c>
      <c r="AA8" s="416">
        <f>'5.損益計算（平常時）'!D8</f>
        <v>0.95</v>
      </c>
      <c r="AB8" s="416">
        <f>'5.損益計算（平常時）'!E8</f>
        <v>1.05</v>
      </c>
      <c r="AC8" s="416">
        <f>'5.損益計算（平常時）'!F8</f>
        <v>1.05</v>
      </c>
      <c r="AD8" s="416">
        <f>'5.損益計算（平常時）'!G8</f>
        <v>0.95</v>
      </c>
      <c r="AE8" s="416">
        <f>'5.損益計算（平常時）'!H8</f>
        <v>0.95</v>
      </c>
      <c r="AF8" s="416">
        <f>'5.損益計算（平常時）'!I8</f>
        <v>1</v>
      </c>
      <c r="AG8" s="416">
        <f>'5.損益計算（平常時）'!J8</f>
        <v>0.95</v>
      </c>
      <c r="AH8" s="416">
        <f>'5.損益計算（平常時）'!K8</f>
        <v>1</v>
      </c>
      <c r="AI8" s="416">
        <f>'5.損益計算（平常時）'!L8</f>
        <v>1</v>
      </c>
      <c r="AJ8" s="416">
        <f>'5.損益計算（平常時）'!M8</f>
        <v>1</v>
      </c>
      <c r="AK8" s="416">
        <f>'5.損益計算（平常時）'!N8</f>
        <v>1.1000000000000001</v>
      </c>
      <c r="AL8" s="566" t="s">
        <v>182</v>
      </c>
    </row>
    <row r="9" spans="1:38" ht="16.5" customHeight="1">
      <c r="A9" s="875"/>
      <c r="B9" s="876"/>
      <c r="C9" s="883"/>
      <c r="D9" s="884"/>
      <c r="E9" s="884"/>
      <c r="F9" s="884"/>
      <c r="G9" s="884"/>
      <c r="H9" s="884"/>
      <c r="I9" s="884"/>
      <c r="J9" s="884"/>
      <c r="K9" s="884"/>
      <c r="L9" s="884"/>
      <c r="M9" s="884"/>
      <c r="N9" s="884"/>
      <c r="O9" s="884"/>
      <c r="P9" s="884"/>
      <c r="Q9" s="884"/>
      <c r="R9" s="884"/>
      <c r="S9" s="884"/>
      <c r="T9" s="884"/>
      <c r="U9" s="884"/>
      <c r="V9" s="885"/>
      <c r="W9" s="98"/>
      <c r="X9" s="916" t="s">
        <v>131</v>
      </c>
      <c r="Y9" s="917"/>
      <c r="Z9" s="448">
        <f>'5.損益計算（平常時）'!$N$9</f>
        <v>1</v>
      </c>
      <c r="AA9" s="448">
        <f>'5.損益計算（平常時）'!$N$9</f>
        <v>1</v>
      </c>
      <c r="AB9" s="448">
        <f>'5.損益計算（平常時）'!$N$9</f>
        <v>1</v>
      </c>
      <c r="AC9" s="448">
        <f>'5.損益計算（平常時）'!$N$9</f>
        <v>1</v>
      </c>
      <c r="AD9" s="448">
        <f>'5.損益計算（平常時）'!$N$9</f>
        <v>1</v>
      </c>
      <c r="AE9" s="448">
        <f>'5.損益計算（平常時）'!$N$9</f>
        <v>1</v>
      </c>
      <c r="AF9" s="448">
        <f>'5.損益計算（平常時）'!$N$9</f>
        <v>1</v>
      </c>
      <c r="AG9" s="448">
        <f>'5.損益計算（平常時）'!$N$9</f>
        <v>1</v>
      </c>
      <c r="AH9" s="448">
        <f>'5.損益計算（平常時）'!$N$9</f>
        <v>1</v>
      </c>
      <c r="AI9" s="448">
        <f>'5.損益計算（平常時）'!$N$9</f>
        <v>1</v>
      </c>
      <c r="AJ9" s="448">
        <f>'5.損益計算（平常時）'!$N$9</f>
        <v>1</v>
      </c>
      <c r="AK9" s="448">
        <f>'5.損益計算（平常時）'!$N$9</f>
        <v>1</v>
      </c>
      <c r="AL9" s="566" t="s">
        <v>182</v>
      </c>
    </row>
    <row r="10" spans="1:38" ht="16.5" customHeight="1" thickBot="1">
      <c r="A10" s="97"/>
      <c r="B10" s="97"/>
      <c r="C10" s="98"/>
      <c r="D10" s="107"/>
      <c r="E10" s="98"/>
      <c r="F10" s="107"/>
      <c r="G10" s="98"/>
      <c r="H10" s="107"/>
      <c r="I10" s="98"/>
      <c r="J10" s="107"/>
      <c r="K10" s="98"/>
      <c r="L10" s="107"/>
      <c r="M10" s="98"/>
      <c r="N10" s="107"/>
      <c r="O10" s="98"/>
      <c r="P10" s="107"/>
      <c r="Q10" s="98"/>
      <c r="R10" s="107"/>
      <c r="S10" s="98"/>
      <c r="T10" s="107"/>
      <c r="U10" s="98"/>
      <c r="V10" s="107"/>
      <c r="W10" s="98"/>
      <c r="X10" s="918" t="s">
        <v>47</v>
      </c>
      <c r="Y10" s="919"/>
      <c r="Z10" s="417">
        <f>(Z6*'1-2．事業モデル'!$F$17+Z7*'1-2．事業モデル'!$K$17)*Z8*Z9</f>
        <v>0</v>
      </c>
      <c r="AA10" s="417">
        <f>(AA6*'1-2．事業モデル'!$F$17+AA7*'1-2．事業モデル'!$K$17)*AA8*AA9</f>
        <v>0</v>
      </c>
      <c r="AB10" s="417">
        <f>(AB6*'1-2．事業モデル'!$F$17+AB7*'1-2．事業モデル'!$K$17)*AB8*AB9</f>
        <v>0</v>
      </c>
      <c r="AC10" s="417">
        <f>(AC6*'1-2．事業モデル'!$F$17+AC7*'1-2．事業モデル'!$K$17)*AC8*AC9</f>
        <v>0</v>
      </c>
      <c r="AD10" s="417">
        <f>(AD6*'1-2．事業モデル'!$F$17+AD7*'1-2．事業モデル'!$K$17)*AD8*AD9</f>
        <v>0</v>
      </c>
      <c r="AE10" s="417">
        <f>(AE6*'1-2．事業モデル'!$F$17+AE7*'1-2．事業モデル'!$K$17)*AE8*AE9</f>
        <v>0</v>
      </c>
      <c r="AF10" s="417">
        <f>(AF6*'1-2．事業モデル'!$F$17+AF7*'1-2．事業モデル'!$K$17)*AF8*AF9</f>
        <v>0</v>
      </c>
      <c r="AG10" s="417">
        <f>(AG6*'1-2．事業モデル'!$F$17+AG7*'1-2．事業モデル'!$K$17)*AG8*AG9</f>
        <v>0</v>
      </c>
      <c r="AH10" s="417">
        <f>(AH6*'1-2．事業モデル'!$F$17+AH7*'1-2．事業モデル'!$K$17)*AH8*AH9</f>
        <v>0</v>
      </c>
      <c r="AI10" s="417">
        <f>(AI6*'1-2．事業モデル'!$F$17+AI7*'1-2．事業モデル'!$K$17)*AI8*AI9</f>
        <v>0</v>
      </c>
      <c r="AJ10" s="417">
        <f>(AJ6*'1-2．事業モデル'!$F$17+AJ7*'1-2．事業モデル'!$K$17)*AJ8*AJ9</f>
        <v>0</v>
      </c>
      <c r="AK10" s="459">
        <f>(AK6*'1-2．事業モデル'!$F$17+AK7*'1-2．事業モデル'!$K$17)*AK8*AK9</f>
        <v>0</v>
      </c>
      <c r="AL10" s="567">
        <f>AVERAGE(Z10:AK10)</f>
        <v>0</v>
      </c>
    </row>
    <row r="11" spans="1:38" ht="15.75" customHeight="1">
      <c r="A11" s="377" t="s">
        <v>184</v>
      </c>
      <c r="B11" s="379"/>
      <c r="C11" s="380">
        <v>1</v>
      </c>
      <c r="D11" s="381" t="s">
        <v>70</v>
      </c>
      <c r="E11" s="382">
        <v>2</v>
      </c>
      <c r="F11" s="383" t="s">
        <v>70</v>
      </c>
      <c r="G11" s="382">
        <v>3</v>
      </c>
      <c r="H11" s="383" t="s">
        <v>70</v>
      </c>
      <c r="I11" s="382">
        <v>4</v>
      </c>
      <c r="J11" s="383" t="s">
        <v>70</v>
      </c>
      <c r="K11" s="382">
        <v>5</v>
      </c>
      <c r="L11" s="383" t="s">
        <v>70</v>
      </c>
      <c r="M11" s="382">
        <v>6</v>
      </c>
      <c r="N11" s="383" t="s">
        <v>70</v>
      </c>
      <c r="O11" s="382">
        <v>7</v>
      </c>
      <c r="P11" s="383" t="s">
        <v>70</v>
      </c>
      <c r="Q11" s="382">
        <v>8</v>
      </c>
      <c r="R11" s="383" t="s">
        <v>70</v>
      </c>
      <c r="S11" s="382">
        <v>9</v>
      </c>
      <c r="T11" s="383" t="s">
        <v>70</v>
      </c>
      <c r="U11" s="382">
        <v>10</v>
      </c>
      <c r="V11" s="383" t="s">
        <v>70</v>
      </c>
      <c r="W11" s="98"/>
    </row>
    <row r="12" spans="1:38" s="108" customFormat="1" ht="22.5" customHeight="1">
      <c r="A12" s="384" t="s">
        <v>66</v>
      </c>
      <c r="B12" s="385"/>
      <c r="C12" s="886">
        <f>SUM('5.損益計算（平常時）'!C13:N13)</f>
        <v>0</v>
      </c>
      <c r="D12" s="887"/>
      <c r="E12" s="886">
        <f>$AL$12*E5</f>
        <v>0</v>
      </c>
      <c r="F12" s="888"/>
      <c r="G12" s="886">
        <f>$AL$12*G5</f>
        <v>0</v>
      </c>
      <c r="H12" s="888"/>
      <c r="I12" s="886">
        <f>$AL$12*I5</f>
        <v>0</v>
      </c>
      <c r="J12" s="888"/>
      <c r="K12" s="886">
        <f>$AL$12*K5</f>
        <v>0</v>
      </c>
      <c r="L12" s="888"/>
      <c r="M12" s="886">
        <f>$AL$12*M5</f>
        <v>0</v>
      </c>
      <c r="N12" s="888"/>
      <c r="O12" s="886">
        <f>$AL$12*O5</f>
        <v>0</v>
      </c>
      <c r="P12" s="888"/>
      <c r="Q12" s="886">
        <f>$AL$12*Q5</f>
        <v>0</v>
      </c>
      <c r="R12" s="888"/>
      <c r="S12" s="886">
        <f>$AL$12*S5</f>
        <v>0</v>
      </c>
      <c r="T12" s="888"/>
      <c r="U12" s="886">
        <f>$AL$12*U5</f>
        <v>0</v>
      </c>
      <c r="V12" s="888"/>
      <c r="W12" s="98"/>
      <c r="AK12" s="568" t="s">
        <v>253</v>
      </c>
      <c r="AL12" s="569">
        <f>SUM(Z10:AK10)</f>
        <v>0</v>
      </c>
    </row>
    <row r="13" spans="1:38" ht="22.5" customHeight="1">
      <c r="A13" s="594" t="s">
        <v>67</v>
      </c>
      <c r="B13" s="109" t="s">
        <v>68</v>
      </c>
      <c r="C13" s="891">
        <f>C12/12</f>
        <v>0</v>
      </c>
      <c r="D13" s="892"/>
      <c r="E13" s="891">
        <f>E12/12</f>
        <v>0</v>
      </c>
      <c r="F13" s="892"/>
      <c r="G13" s="891">
        <f>G12/12</f>
        <v>0</v>
      </c>
      <c r="H13" s="892"/>
      <c r="I13" s="891">
        <f>I12/12</f>
        <v>0</v>
      </c>
      <c r="J13" s="892"/>
      <c r="K13" s="891">
        <f>K12/12</f>
        <v>0</v>
      </c>
      <c r="L13" s="892"/>
      <c r="M13" s="891">
        <f>M12/12</f>
        <v>0</v>
      </c>
      <c r="N13" s="892"/>
      <c r="O13" s="891">
        <f>O12/12</f>
        <v>0</v>
      </c>
      <c r="P13" s="892"/>
      <c r="Q13" s="891">
        <f>Q12/12</f>
        <v>0</v>
      </c>
      <c r="R13" s="892"/>
      <c r="S13" s="891">
        <f>S12/12</f>
        <v>0</v>
      </c>
      <c r="T13" s="892"/>
      <c r="U13" s="891">
        <f>U12/12</f>
        <v>0</v>
      </c>
      <c r="V13" s="893"/>
      <c r="W13" s="98"/>
    </row>
    <row r="14" spans="1:38" s="609" customFormat="1" ht="22.5" customHeight="1">
      <c r="A14" s="913" t="s">
        <v>56</v>
      </c>
      <c r="B14" s="914"/>
      <c r="C14" s="392" t="e">
        <f>SUM(C15:C16)</f>
        <v>#DIV/0!</v>
      </c>
      <c r="D14" s="617" t="e">
        <f t="shared" ref="D14:D23" si="1">C14/C$12</f>
        <v>#DIV/0!</v>
      </c>
      <c r="E14" s="392" t="e">
        <f>SUM(E15:E16)</f>
        <v>#DIV/0!</v>
      </c>
      <c r="F14" s="617" t="e">
        <f>E14/E$12</f>
        <v>#DIV/0!</v>
      </c>
      <c r="G14" s="392" t="e">
        <f>SUM(G15:G16)</f>
        <v>#DIV/0!</v>
      </c>
      <c r="H14" s="617" t="e">
        <f>G14/G$12</f>
        <v>#DIV/0!</v>
      </c>
      <c r="I14" s="392" t="e">
        <f>SUM(I15:I16)</f>
        <v>#DIV/0!</v>
      </c>
      <c r="J14" s="617" t="e">
        <f>I14/I$12</f>
        <v>#DIV/0!</v>
      </c>
      <c r="K14" s="392" t="e">
        <f>SUM(K15:K16)</f>
        <v>#DIV/0!</v>
      </c>
      <c r="L14" s="617" t="e">
        <f>K14/K$12</f>
        <v>#DIV/0!</v>
      </c>
      <c r="M14" s="392" t="e">
        <f>SUM(M15:M16)</f>
        <v>#DIV/0!</v>
      </c>
      <c r="N14" s="617" t="e">
        <f>M14/M$12</f>
        <v>#DIV/0!</v>
      </c>
      <c r="O14" s="392" t="e">
        <f>SUM(O15:O16)</f>
        <v>#DIV/0!</v>
      </c>
      <c r="P14" s="617" t="e">
        <f>O14/O$12</f>
        <v>#DIV/0!</v>
      </c>
      <c r="Q14" s="392" t="e">
        <f>SUM(Q15:Q16)</f>
        <v>#DIV/0!</v>
      </c>
      <c r="R14" s="617" t="e">
        <f>Q14/Q$12</f>
        <v>#DIV/0!</v>
      </c>
      <c r="S14" s="392" t="e">
        <f>SUM(S15:S16)</f>
        <v>#DIV/0!</v>
      </c>
      <c r="T14" s="617" t="e">
        <f>S14/S$12</f>
        <v>#DIV/0!</v>
      </c>
      <c r="U14" s="392" t="e">
        <f>SUM(U15:U16)</f>
        <v>#DIV/0!</v>
      </c>
      <c r="V14" s="393" t="e">
        <f>U14/U$12</f>
        <v>#DIV/0!</v>
      </c>
      <c r="W14" s="608"/>
    </row>
    <row r="15" spans="1:38" ht="22.5" customHeight="1">
      <c r="A15" s="112"/>
      <c r="B15" s="371" t="s">
        <v>169</v>
      </c>
      <c r="C15" s="104" t="e">
        <f>SUM('5.損益計算（平常時）'!C15:N15)</f>
        <v>#DIV/0!</v>
      </c>
      <c r="D15" s="437" t="e">
        <f t="shared" si="1"/>
        <v>#DIV/0!</v>
      </c>
      <c r="E15" s="104" t="e">
        <f>E$12*F15</f>
        <v>#DIV/0!</v>
      </c>
      <c r="F15" s="437" t="e">
        <f>$D15</f>
        <v>#DIV/0!</v>
      </c>
      <c r="G15" s="104" t="e">
        <f>G$12*H15</f>
        <v>#DIV/0!</v>
      </c>
      <c r="H15" s="437" t="e">
        <f>$D15</f>
        <v>#DIV/0!</v>
      </c>
      <c r="I15" s="104" t="e">
        <f>I$12*J15</f>
        <v>#DIV/0!</v>
      </c>
      <c r="J15" s="437" t="e">
        <f>$D15</f>
        <v>#DIV/0!</v>
      </c>
      <c r="K15" s="104" t="e">
        <f>K$12*L15</f>
        <v>#DIV/0!</v>
      </c>
      <c r="L15" s="437" t="e">
        <f>$D15</f>
        <v>#DIV/0!</v>
      </c>
      <c r="M15" s="104" t="e">
        <f>M$12*N15</f>
        <v>#DIV/0!</v>
      </c>
      <c r="N15" s="437" t="e">
        <f>$D15</f>
        <v>#DIV/0!</v>
      </c>
      <c r="O15" s="104" t="e">
        <f>O$12*P15</f>
        <v>#DIV/0!</v>
      </c>
      <c r="P15" s="437" t="e">
        <f>$D15</f>
        <v>#DIV/0!</v>
      </c>
      <c r="Q15" s="104" t="e">
        <f>Q$12*R15</f>
        <v>#DIV/0!</v>
      </c>
      <c r="R15" s="437" t="e">
        <f>$D15</f>
        <v>#DIV/0!</v>
      </c>
      <c r="S15" s="104" t="e">
        <f>S$12*T15</f>
        <v>#DIV/0!</v>
      </c>
      <c r="T15" s="437" t="e">
        <f>$D15</f>
        <v>#DIV/0!</v>
      </c>
      <c r="U15" s="104" t="e">
        <f>U$12*V15</f>
        <v>#DIV/0!</v>
      </c>
      <c r="V15" s="439" t="e">
        <f>$D15</f>
        <v>#DIV/0!</v>
      </c>
      <c r="W15" s="98"/>
    </row>
    <row r="16" spans="1:38" ht="22.5" customHeight="1">
      <c r="A16" s="112"/>
      <c r="B16" s="375" t="s">
        <v>101</v>
      </c>
      <c r="C16" s="368" t="e">
        <f>SUM('5.損益計算（平常時）'!C16:N16)</f>
        <v>#DIV/0!</v>
      </c>
      <c r="D16" s="438" t="e">
        <f t="shared" si="1"/>
        <v>#DIV/0!</v>
      </c>
      <c r="E16" s="104" t="e">
        <f>E$12*F16</f>
        <v>#DIV/0!</v>
      </c>
      <c r="F16" s="438" t="e">
        <f>$D16</f>
        <v>#DIV/0!</v>
      </c>
      <c r="G16" s="104" t="e">
        <f>G$12*H16</f>
        <v>#DIV/0!</v>
      </c>
      <c r="H16" s="438" t="e">
        <f>$D16</f>
        <v>#DIV/0!</v>
      </c>
      <c r="I16" s="104" t="e">
        <f>I$12*J16</f>
        <v>#DIV/0!</v>
      </c>
      <c r="J16" s="438" t="e">
        <f>$D16</f>
        <v>#DIV/0!</v>
      </c>
      <c r="K16" s="104" t="e">
        <f>K$12*L16</f>
        <v>#DIV/0!</v>
      </c>
      <c r="L16" s="438" t="e">
        <f>$D16</f>
        <v>#DIV/0!</v>
      </c>
      <c r="M16" s="104" t="e">
        <f>M$12*N16</f>
        <v>#DIV/0!</v>
      </c>
      <c r="N16" s="438" t="e">
        <f>$D16</f>
        <v>#DIV/0!</v>
      </c>
      <c r="O16" s="104" t="e">
        <f>O$12*P16</f>
        <v>#DIV/0!</v>
      </c>
      <c r="P16" s="438" t="e">
        <f>$D16</f>
        <v>#DIV/0!</v>
      </c>
      <c r="Q16" s="104" t="e">
        <f>Q$12*R16</f>
        <v>#DIV/0!</v>
      </c>
      <c r="R16" s="438" t="e">
        <f>$D16</f>
        <v>#DIV/0!</v>
      </c>
      <c r="S16" s="104" t="e">
        <f>S$12*T16</f>
        <v>#DIV/0!</v>
      </c>
      <c r="T16" s="438" t="e">
        <f>$D16</f>
        <v>#DIV/0!</v>
      </c>
      <c r="U16" s="104" t="e">
        <f>U$12*V16</f>
        <v>#DIV/0!</v>
      </c>
      <c r="V16" s="596" t="e">
        <f>$D16</f>
        <v>#DIV/0!</v>
      </c>
      <c r="W16" s="98"/>
    </row>
    <row r="17" spans="1:23" s="609" customFormat="1" ht="22.5" customHeight="1">
      <c r="A17" s="378" t="s">
        <v>173</v>
      </c>
      <c r="B17" s="386"/>
      <c r="C17" s="387" t="e">
        <f>C12-C14</f>
        <v>#DIV/0!</v>
      </c>
      <c r="D17" s="388" t="e">
        <f t="shared" si="1"/>
        <v>#DIV/0!</v>
      </c>
      <c r="E17" s="387" t="e">
        <f>E12-E14</f>
        <v>#DIV/0!</v>
      </c>
      <c r="F17" s="388" t="e">
        <f>E17/E$12</f>
        <v>#DIV/0!</v>
      </c>
      <c r="G17" s="387" t="e">
        <f>G12-G14</f>
        <v>#DIV/0!</v>
      </c>
      <c r="H17" s="388" t="e">
        <f>G17/G$12</f>
        <v>#DIV/0!</v>
      </c>
      <c r="I17" s="387" t="e">
        <f>I12-I14</f>
        <v>#DIV/0!</v>
      </c>
      <c r="J17" s="388" t="e">
        <f>I17/I$12</f>
        <v>#DIV/0!</v>
      </c>
      <c r="K17" s="387" t="e">
        <f>K12-K14</f>
        <v>#DIV/0!</v>
      </c>
      <c r="L17" s="388" t="e">
        <f>K17/K$12</f>
        <v>#DIV/0!</v>
      </c>
      <c r="M17" s="387" t="e">
        <f>M12-M14</f>
        <v>#DIV/0!</v>
      </c>
      <c r="N17" s="388" t="e">
        <f>M17/M$12</f>
        <v>#DIV/0!</v>
      </c>
      <c r="O17" s="387" t="e">
        <f>O12-O14</f>
        <v>#DIV/0!</v>
      </c>
      <c r="P17" s="388" t="e">
        <f>O17/O$12</f>
        <v>#DIV/0!</v>
      </c>
      <c r="Q17" s="387" t="e">
        <f>Q12-Q14</f>
        <v>#DIV/0!</v>
      </c>
      <c r="R17" s="388" t="e">
        <f>Q17/Q$12</f>
        <v>#DIV/0!</v>
      </c>
      <c r="S17" s="387" t="e">
        <f>S12-S14</f>
        <v>#DIV/0!</v>
      </c>
      <c r="T17" s="388" t="e">
        <f>S17/S$12</f>
        <v>#DIV/0!</v>
      </c>
      <c r="U17" s="387" t="e">
        <f>U12-U14</f>
        <v>#DIV/0!</v>
      </c>
      <c r="V17" s="389" t="e">
        <f>U17/U$12</f>
        <v>#DIV/0!</v>
      </c>
      <c r="W17" s="608"/>
    </row>
    <row r="18" spans="1:23" s="609" customFormat="1" ht="22.5" customHeight="1">
      <c r="A18" s="909" t="s">
        <v>64</v>
      </c>
      <c r="B18" s="910"/>
      <c r="C18" s="445" t="e">
        <f>SUM(C19:C23)</f>
        <v>#DIV/0!</v>
      </c>
      <c r="D18" s="393" t="e">
        <f t="shared" si="1"/>
        <v>#DIV/0!</v>
      </c>
      <c r="E18" s="445" t="e">
        <f>SUM(E19:E23)</f>
        <v>#DIV/0!</v>
      </c>
      <c r="F18" s="446" t="e">
        <f>E18/E$12</f>
        <v>#DIV/0!</v>
      </c>
      <c r="G18" s="445" t="e">
        <f>SUM(G19:G23)</f>
        <v>#DIV/0!</v>
      </c>
      <c r="H18" s="446" t="e">
        <f>G18/G$12</f>
        <v>#DIV/0!</v>
      </c>
      <c r="I18" s="445" t="e">
        <f>SUM(I19:I23)</f>
        <v>#DIV/0!</v>
      </c>
      <c r="J18" s="446" t="e">
        <f>I18/I$12</f>
        <v>#DIV/0!</v>
      </c>
      <c r="K18" s="445" t="e">
        <f>SUM(K19:K23)</f>
        <v>#DIV/0!</v>
      </c>
      <c r="L18" s="446" t="e">
        <f>K18/K$12</f>
        <v>#DIV/0!</v>
      </c>
      <c r="M18" s="445" t="e">
        <f>SUM(M19:M23)</f>
        <v>#DIV/0!</v>
      </c>
      <c r="N18" s="446" t="e">
        <f>M18/M$12</f>
        <v>#DIV/0!</v>
      </c>
      <c r="O18" s="445" t="e">
        <f>SUM(O19:O23)</f>
        <v>#DIV/0!</v>
      </c>
      <c r="P18" s="446" t="e">
        <f>O18/O$12</f>
        <v>#DIV/0!</v>
      </c>
      <c r="Q18" s="445" t="e">
        <f>SUM(Q19:Q23)</f>
        <v>#DIV/0!</v>
      </c>
      <c r="R18" s="446" t="e">
        <f>Q18/Q$12</f>
        <v>#DIV/0!</v>
      </c>
      <c r="S18" s="445" t="e">
        <f>SUM(S19:S23)</f>
        <v>#DIV/0!</v>
      </c>
      <c r="T18" s="446" t="e">
        <f>S18/S$12</f>
        <v>#DIV/0!</v>
      </c>
      <c r="U18" s="445" t="e">
        <f>SUM(U19:U23)</f>
        <v>#DIV/0!</v>
      </c>
      <c r="V18" s="446" t="e">
        <f>U18/U$12</f>
        <v>#DIV/0!</v>
      </c>
      <c r="W18" s="608"/>
    </row>
    <row r="19" spans="1:23" ht="22.5" customHeight="1">
      <c r="A19" s="367"/>
      <c r="B19" s="117" t="s">
        <v>144</v>
      </c>
      <c r="C19" s="104">
        <f>SUM('5.損益計算（平常時）'!C18:N18)</f>
        <v>0</v>
      </c>
      <c r="D19" s="439" t="e">
        <f t="shared" si="1"/>
        <v>#DIV/0!</v>
      </c>
      <c r="E19" s="104">
        <f>$C19*E$6</f>
        <v>0</v>
      </c>
      <c r="F19" s="439" t="e">
        <f>E19/E$12</f>
        <v>#DIV/0!</v>
      </c>
      <c r="G19" s="104">
        <f>$C19*G$6</f>
        <v>0</v>
      </c>
      <c r="H19" s="439" t="e">
        <f>G19/G$12</f>
        <v>#DIV/0!</v>
      </c>
      <c r="I19" s="104">
        <f>$C19*I$6</f>
        <v>0</v>
      </c>
      <c r="J19" s="439" t="e">
        <f>I19/I$12</f>
        <v>#DIV/0!</v>
      </c>
      <c r="K19" s="104">
        <f>$C19*K$6</f>
        <v>0</v>
      </c>
      <c r="L19" s="439" t="e">
        <f>K19/K$12</f>
        <v>#DIV/0!</v>
      </c>
      <c r="M19" s="104">
        <f>$C19*M$6</f>
        <v>0</v>
      </c>
      <c r="N19" s="439" t="e">
        <f>M19/M$12</f>
        <v>#DIV/0!</v>
      </c>
      <c r="O19" s="104">
        <f>$C19*O$6</f>
        <v>0</v>
      </c>
      <c r="P19" s="439" t="e">
        <f>O19/O$12</f>
        <v>#DIV/0!</v>
      </c>
      <c r="Q19" s="104">
        <f>$C19*Q$6</f>
        <v>0</v>
      </c>
      <c r="R19" s="439" t="e">
        <f>Q19/Q$12</f>
        <v>#DIV/0!</v>
      </c>
      <c r="S19" s="104">
        <f>$C19*S$6</f>
        <v>0</v>
      </c>
      <c r="T19" s="439" t="e">
        <f>S19/S$12</f>
        <v>#DIV/0!</v>
      </c>
      <c r="U19" s="104">
        <f>$C19*U$6</f>
        <v>0</v>
      </c>
      <c r="V19" s="439" t="e">
        <f>U19/U$12</f>
        <v>#DIV/0!</v>
      </c>
      <c r="W19" s="98"/>
    </row>
    <row r="20" spans="1:23" ht="22.5" customHeight="1">
      <c r="A20" s="364"/>
      <c r="B20" s="114" t="s">
        <v>145</v>
      </c>
      <c r="C20" s="104">
        <f>SUM('5.損益計算（平常時）'!C19:N19)</f>
        <v>0</v>
      </c>
      <c r="D20" s="439" t="e">
        <f t="shared" si="1"/>
        <v>#DIV/0!</v>
      </c>
      <c r="E20" s="104">
        <f>$C20*E$6</f>
        <v>0</v>
      </c>
      <c r="F20" s="439" t="e">
        <f>E20/E$12</f>
        <v>#DIV/0!</v>
      </c>
      <c r="G20" s="104">
        <f>$C20*G$6</f>
        <v>0</v>
      </c>
      <c r="H20" s="439" t="e">
        <f>G20/G$12</f>
        <v>#DIV/0!</v>
      </c>
      <c r="I20" s="104">
        <f>$C20*I$6</f>
        <v>0</v>
      </c>
      <c r="J20" s="439" t="e">
        <f>I20/I$12</f>
        <v>#DIV/0!</v>
      </c>
      <c r="K20" s="104">
        <f>$C20*K$6</f>
        <v>0</v>
      </c>
      <c r="L20" s="439" t="e">
        <f>K20/K$12</f>
        <v>#DIV/0!</v>
      </c>
      <c r="M20" s="104">
        <f>$C20*M$6</f>
        <v>0</v>
      </c>
      <c r="N20" s="439" t="e">
        <f>M20/M$12</f>
        <v>#DIV/0!</v>
      </c>
      <c r="O20" s="104">
        <f>$C20*O$6</f>
        <v>0</v>
      </c>
      <c r="P20" s="439" t="e">
        <f>O20/O$12</f>
        <v>#DIV/0!</v>
      </c>
      <c r="Q20" s="104">
        <f>$C20*Q$6</f>
        <v>0</v>
      </c>
      <c r="R20" s="439" t="e">
        <f>Q20/Q$12</f>
        <v>#DIV/0!</v>
      </c>
      <c r="S20" s="104">
        <f>$C20*S$6</f>
        <v>0</v>
      </c>
      <c r="T20" s="439" t="e">
        <f>S20/S$12</f>
        <v>#DIV/0!</v>
      </c>
      <c r="U20" s="104">
        <f>$C20*U$6</f>
        <v>0</v>
      </c>
      <c r="V20" s="439" t="e">
        <f>U20/U$12</f>
        <v>#DIV/0!</v>
      </c>
      <c r="W20" s="98"/>
    </row>
    <row r="21" spans="1:23" ht="22.5" customHeight="1">
      <c r="A21" s="364"/>
      <c r="B21" s="114" t="s">
        <v>141</v>
      </c>
      <c r="C21" s="104">
        <f>SUM('5.損益計算（平常時）'!C20:N20)</f>
        <v>0</v>
      </c>
      <c r="D21" s="439" t="e">
        <f t="shared" si="1"/>
        <v>#DIV/0!</v>
      </c>
      <c r="E21" s="104">
        <f>$C21*E$6</f>
        <v>0</v>
      </c>
      <c r="F21" s="439" t="e">
        <f>E21/E$12</f>
        <v>#DIV/0!</v>
      </c>
      <c r="G21" s="104">
        <f>$C21*G$6</f>
        <v>0</v>
      </c>
      <c r="H21" s="439" t="e">
        <f>G21/G$12</f>
        <v>#DIV/0!</v>
      </c>
      <c r="I21" s="104">
        <f>$C21*I$6</f>
        <v>0</v>
      </c>
      <c r="J21" s="439" t="e">
        <f>I21/I$12</f>
        <v>#DIV/0!</v>
      </c>
      <c r="K21" s="104">
        <f>$C21*K$6</f>
        <v>0</v>
      </c>
      <c r="L21" s="439" t="e">
        <f>K21/K$12</f>
        <v>#DIV/0!</v>
      </c>
      <c r="M21" s="104">
        <f>$C21*M$6</f>
        <v>0</v>
      </c>
      <c r="N21" s="439" t="e">
        <f>M21/M$12</f>
        <v>#DIV/0!</v>
      </c>
      <c r="O21" s="104">
        <f>$C21*O$6</f>
        <v>0</v>
      </c>
      <c r="P21" s="439" t="e">
        <f>O21/O$12</f>
        <v>#DIV/0!</v>
      </c>
      <c r="Q21" s="104">
        <f>$C21*Q$6</f>
        <v>0</v>
      </c>
      <c r="R21" s="439" t="e">
        <f>Q21/Q$12</f>
        <v>#DIV/0!</v>
      </c>
      <c r="S21" s="104">
        <f>$C21*S$6</f>
        <v>0</v>
      </c>
      <c r="T21" s="439" t="e">
        <f>S21/S$12</f>
        <v>#DIV/0!</v>
      </c>
      <c r="U21" s="104">
        <f>$C21*U$6</f>
        <v>0</v>
      </c>
      <c r="V21" s="439" t="e">
        <f>U21/U$12</f>
        <v>#DIV/0!</v>
      </c>
      <c r="W21" s="98"/>
    </row>
    <row r="22" spans="1:23" ht="22.5" customHeight="1">
      <c r="A22" s="364"/>
      <c r="B22" s="114" t="s">
        <v>57</v>
      </c>
      <c r="C22" s="104" t="e">
        <f>SUM('5.損益計算（平常時）'!C21:N21)</f>
        <v>#DIV/0!</v>
      </c>
      <c r="D22" s="439" t="e">
        <f t="shared" si="1"/>
        <v>#DIV/0!</v>
      </c>
      <c r="E22" s="104" t="e">
        <f>E$12*F22</f>
        <v>#DIV/0!</v>
      </c>
      <c r="F22" s="439" t="e">
        <f>D22</f>
        <v>#DIV/0!</v>
      </c>
      <c r="G22" s="104" t="e">
        <f>G$12*H22</f>
        <v>#DIV/0!</v>
      </c>
      <c r="H22" s="439" t="e">
        <f>F22</f>
        <v>#DIV/0!</v>
      </c>
      <c r="I22" s="104" t="e">
        <f>I$12*J22</f>
        <v>#DIV/0!</v>
      </c>
      <c r="J22" s="439" t="e">
        <f>H22</f>
        <v>#DIV/0!</v>
      </c>
      <c r="K22" s="104" t="e">
        <f>K$12*L22</f>
        <v>#DIV/0!</v>
      </c>
      <c r="L22" s="439" t="e">
        <f>J22</f>
        <v>#DIV/0!</v>
      </c>
      <c r="M22" s="104" t="e">
        <f>M$12*N22</f>
        <v>#DIV/0!</v>
      </c>
      <c r="N22" s="439" t="e">
        <f>L22</f>
        <v>#DIV/0!</v>
      </c>
      <c r="O22" s="104" t="e">
        <f>O$12*P22</f>
        <v>#DIV/0!</v>
      </c>
      <c r="P22" s="439" t="e">
        <f>N22</f>
        <v>#DIV/0!</v>
      </c>
      <c r="Q22" s="104" t="e">
        <f>Q$12*R22</f>
        <v>#DIV/0!</v>
      </c>
      <c r="R22" s="439" t="e">
        <f>P22</f>
        <v>#DIV/0!</v>
      </c>
      <c r="S22" s="104" t="e">
        <f>S$12*T22</f>
        <v>#DIV/0!</v>
      </c>
      <c r="T22" s="439" t="e">
        <f>R22</f>
        <v>#DIV/0!</v>
      </c>
      <c r="U22" s="104" t="e">
        <f>U$12*V22</f>
        <v>#DIV/0!</v>
      </c>
      <c r="V22" s="439" t="e">
        <f>T22</f>
        <v>#DIV/0!</v>
      </c>
      <c r="W22" s="98"/>
    </row>
    <row r="23" spans="1:23" ht="22.5" customHeight="1">
      <c r="A23" s="364"/>
      <c r="B23" s="373" t="s">
        <v>142</v>
      </c>
      <c r="C23" s="102" t="e">
        <f>SUM('5.損益計算（平常時）'!C22:N22)</f>
        <v>#DIV/0!</v>
      </c>
      <c r="D23" s="440" t="e">
        <f t="shared" si="1"/>
        <v>#DIV/0!</v>
      </c>
      <c r="E23" s="104" t="e">
        <f>$C23*E$6</f>
        <v>#DIV/0!</v>
      </c>
      <c r="F23" s="440" t="e">
        <f>E23/E$12</f>
        <v>#DIV/0!</v>
      </c>
      <c r="G23" s="104" t="e">
        <f>$C23*G$6</f>
        <v>#DIV/0!</v>
      </c>
      <c r="H23" s="440" t="e">
        <f>G23/G$12</f>
        <v>#DIV/0!</v>
      </c>
      <c r="I23" s="104" t="e">
        <f>$C23*I$6</f>
        <v>#DIV/0!</v>
      </c>
      <c r="J23" s="440" t="e">
        <f>I23/I$12</f>
        <v>#DIV/0!</v>
      </c>
      <c r="K23" s="104" t="e">
        <f>$C23*K$6</f>
        <v>#DIV/0!</v>
      </c>
      <c r="L23" s="440" t="e">
        <f>K23/K$12</f>
        <v>#DIV/0!</v>
      </c>
      <c r="M23" s="104" t="e">
        <f>$C23*M$6</f>
        <v>#DIV/0!</v>
      </c>
      <c r="N23" s="440" t="e">
        <f>M23/M$12</f>
        <v>#DIV/0!</v>
      </c>
      <c r="O23" s="104" t="e">
        <f>$C23*O$6</f>
        <v>#DIV/0!</v>
      </c>
      <c r="P23" s="440" t="e">
        <f>O23/O$12</f>
        <v>#DIV/0!</v>
      </c>
      <c r="Q23" s="104" t="e">
        <f>$C23*Q$6</f>
        <v>#DIV/0!</v>
      </c>
      <c r="R23" s="440" t="e">
        <f>Q23/Q$12</f>
        <v>#DIV/0!</v>
      </c>
      <c r="S23" s="104" t="e">
        <f>$C23*S$6</f>
        <v>#DIV/0!</v>
      </c>
      <c r="T23" s="440" t="e">
        <f>S23/S$12</f>
        <v>#DIV/0!</v>
      </c>
      <c r="U23" s="104" t="e">
        <f>$C23*U$6</f>
        <v>#DIV/0!</v>
      </c>
      <c r="V23" s="440" t="e">
        <f>U23/U$12</f>
        <v>#DIV/0!</v>
      </c>
      <c r="W23" s="98"/>
    </row>
    <row r="24" spans="1:23" s="616" customFormat="1" ht="22.5" customHeight="1">
      <c r="A24" s="913" t="s">
        <v>72</v>
      </c>
      <c r="B24" s="915"/>
      <c r="C24" s="392">
        <f>SUM(C25:C26)</f>
        <v>0</v>
      </c>
      <c r="D24" s="393" t="e">
        <f>C24/C12</f>
        <v>#DIV/0!</v>
      </c>
      <c r="E24" s="392">
        <f>SUM(E25:E26)</f>
        <v>0</v>
      </c>
      <c r="F24" s="393" t="e">
        <f>E24/E12</f>
        <v>#DIV/0!</v>
      </c>
      <c r="G24" s="392">
        <f>SUM(G25:G26)</f>
        <v>0</v>
      </c>
      <c r="H24" s="393" t="e">
        <f>G24/G12</f>
        <v>#DIV/0!</v>
      </c>
      <c r="I24" s="392" t="e">
        <f>SUM(I25:I26)</f>
        <v>#DIV/0!</v>
      </c>
      <c r="J24" s="393" t="e">
        <f>I24/I12</f>
        <v>#DIV/0!</v>
      </c>
      <c r="K24" s="392" t="e">
        <f>SUM(K25:K26)</f>
        <v>#DIV/0!</v>
      </c>
      <c r="L24" s="393" t="e">
        <f>K24/K12</f>
        <v>#DIV/0!</v>
      </c>
      <c r="M24" s="392" t="e">
        <f>SUM(M25:M26)</f>
        <v>#DIV/0!</v>
      </c>
      <c r="N24" s="393" t="e">
        <f>M24/M12</f>
        <v>#DIV/0!</v>
      </c>
      <c r="O24" s="392" t="e">
        <f>SUM(O25:O26)</f>
        <v>#DIV/0!</v>
      </c>
      <c r="P24" s="393" t="e">
        <f>O24/O12</f>
        <v>#DIV/0!</v>
      </c>
      <c r="Q24" s="392" t="e">
        <f>SUM(Q25:Q26)</f>
        <v>#DIV/0!</v>
      </c>
      <c r="R24" s="393" t="e">
        <f>Q24/Q12</f>
        <v>#DIV/0!</v>
      </c>
      <c r="S24" s="392" t="e">
        <f>SUM(S25:S26)</f>
        <v>#DIV/0!</v>
      </c>
      <c r="T24" s="393" t="e">
        <f>S24/S12</f>
        <v>#DIV/0!</v>
      </c>
      <c r="U24" s="392" t="e">
        <f>SUM(U25:U26)</f>
        <v>#DIV/0!</v>
      </c>
      <c r="V24" s="393" t="e">
        <f>U24/U12</f>
        <v>#DIV/0!</v>
      </c>
      <c r="W24" s="608"/>
    </row>
    <row r="25" spans="1:23" ht="22.5" customHeight="1">
      <c r="A25" s="115"/>
      <c r="B25" s="116" t="s">
        <v>103</v>
      </c>
      <c r="C25" s="104">
        <f>SUM('5.損益計算（平常時）'!C24:N24)</f>
        <v>0</v>
      </c>
      <c r="D25" s="439" t="e">
        <f>C25/C$12</f>
        <v>#DIV/0!</v>
      </c>
      <c r="E25" s="104">
        <f>C25</f>
        <v>0</v>
      </c>
      <c r="F25" s="439" t="e">
        <f>E25/E$12</f>
        <v>#DIV/0!</v>
      </c>
      <c r="G25" s="104">
        <f>E25</f>
        <v>0</v>
      </c>
      <c r="H25" s="439" t="e">
        <f>G25/G$12</f>
        <v>#DIV/0!</v>
      </c>
      <c r="I25" s="104" t="e">
        <f>I$12*J25</f>
        <v>#DIV/0!</v>
      </c>
      <c r="J25" s="439" t="e">
        <f>H25</f>
        <v>#DIV/0!</v>
      </c>
      <c r="K25" s="104" t="e">
        <f>K$12*L25</f>
        <v>#DIV/0!</v>
      </c>
      <c r="L25" s="439" t="e">
        <f>J25</f>
        <v>#DIV/0!</v>
      </c>
      <c r="M25" s="104" t="e">
        <f>M$12*N25</f>
        <v>#DIV/0!</v>
      </c>
      <c r="N25" s="439" t="e">
        <f>L25</f>
        <v>#DIV/0!</v>
      </c>
      <c r="O25" s="104" t="e">
        <f>O$12*P25</f>
        <v>#DIV/0!</v>
      </c>
      <c r="P25" s="439" t="e">
        <f>N25</f>
        <v>#DIV/0!</v>
      </c>
      <c r="Q25" s="104" t="e">
        <f>Q$12*R25</f>
        <v>#DIV/0!</v>
      </c>
      <c r="R25" s="439" t="e">
        <f>P25</f>
        <v>#DIV/0!</v>
      </c>
      <c r="S25" s="104" t="e">
        <f>S$12*T25</f>
        <v>#DIV/0!</v>
      </c>
      <c r="T25" s="439" t="e">
        <f>R25</f>
        <v>#DIV/0!</v>
      </c>
      <c r="U25" s="104" t="e">
        <f>U$12*V25</f>
        <v>#DIV/0!</v>
      </c>
      <c r="V25" s="439" t="e">
        <f>T25</f>
        <v>#DIV/0!</v>
      </c>
      <c r="W25" s="98"/>
    </row>
    <row r="26" spans="1:23" s="108" customFormat="1" ht="22.5" customHeight="1">
      <c r="A26" s="112"/>
      <c r="B26" s="113" t="s">
        <v>58</v>
      </c>
      <c r="C26" s="102">
        <f>SUM('5.損益計算（平常時）'!C25:N25)</f>
        <v>0</v>
      </c>
      <c r="D26" s="440" t="e">
        <f>C26/C$12</f>
        <v>#DIV/0!</v>
      </c>
      <c r="E26" s="102">
        <f>$C26</f>
        <v>0</v>
      </c>
      <c r="F26" s="440" t="e">
        <f>E26/E$12</f>
        <v>#DIV/0!</v>
      </c>
      <c r="G26" s="102">
        <f>$C26</f>
        <v>0</v>
      </c>
      <c r="H26" s="440" t="e">
        <f>G26/G$12</f>
        <v>#DIV/0!</v>
      </c>
      <c r="I26" s="102">
        <f>$C26</f>
        <v>0</v>
      </c>
      <c r="J26" s="440" t="e">
        <f>I26/I$12</f>
        <v>#DIV/0!</v>
      </c>
      <c r="K26" s="102">
        <f>$C26</f>
        <v>0</v>
      </c>
      <c r="L26" s="440" t="e">
        <f>K26/K$12</f>
        <v>#DIV/0!</v>
      </c>
      <c r="M26" s="102">
        <f>$C26</f>
        <v>0</v>
      </c>
      <c r="N26" s="440" t="e">
        <f>M26/M$12</f>
        <v>#DIV/0!</v>
      </c>
      <c r="O26" s="102">
        <f>$C26</f>
        <v>0</v>
      </c>
      <c r="P26" s="440" t="e">
        <f>O26/O$12</f>
        <v>#DIV/0!</v>
      </c>
      <c r="Q26" s="102">
        <f>$C26</f>
        <v>0</v>
      </c>
      <c r="R26" s="440" t="e">
        <f>Q26/Q$12</f>
        <v>#DIV/0!</v>
      </c>
      <c r="S26" s="102">
        <f>$C26</f>
        <v>0</v>
      </c>
      <c r="T26" s="440" t="e">
        <f>S26/S$12</f>
        <v>#DIV/0!</v>
      </c>
      <c r="U26" s="102">
        <f>$C26</f>
        <v>0</v>
      </c>
      <c r="V26" s="440" t="e">
        <f>U26/U$12</f>
        <v>#DIV/0!</v>
      </c>
      <c r="W26" s="98"/>
    </row>
    <row r="27" spans="1:23" s="609" customFormat="1" ht="22.5" customHeight="1">
      <c r="A27" s="909" t="s">
        <v>170</v>
      </c>
      <c r="B27" s="910"/>
      <c r="C27" s="445">
        <f>SUM(C28:C30)</f>
        <v>0</v>
      </c>
      <c r="D27" s="446" t="e">
        <f>C27/C12</f>
        <v>#DIV/0!</v>
      </c>
      <c r="E27" s="445" t="e">
        <f>SUM(E28:E30)</f>
        <v>#DIV/0!</v>
      </c>
      <c r="F27" s="446" t="e">
        <f>E27/E12</f>
        <v>#DIV/0!</v>
      </c>
      <c r="G27" s="445" t="e">
        <f>SUM(G28:G30)</f>
        <v>#DIV/0!</v>
      </c>
      <c r="H27" s="446" t="e">
        <f>G27/G12</f>
        <v>#DIV/0!</v>
      </c>
      <c r="I27" s="445" t="e">
        <f>SUM(I28:I30)</f>
        <v>#DIV/0!</v>
      </c>
      <c r="J27" s="446" t="e">
        <f>I27/I12</f>
        <v>#DIV/0!</v>
      </c>
      <c r="K27" s="445" t="e">
        <f>SUM(K28:K30)</f>
        <v>#DIV/0!</v>
      </c>
      <c r="L27" s="446" t="e">
        <f>K27/K12</f>
        <v>#DIV/0!</v>
      </c>
      <c r="M27" s="445" t="e">
        <f>SUM(M28:M30)</f>
        <v>#DIV/0!</v>
      </c>
      <c r="N27" s="446" t="e">
        <f>M27/M12</f>
        <v>#DIV/0!</v>
      </c>
      <c r="O27" s="445" t="e">
        <f>SUM(O28:O30)</f>
        <v>#DIV/0!</v>
      </c>
      <c r="P27" s="446" t="e">
        <f>O27/O12</f>
        <v>#DIV/0!</v>
      </c>
      <c r="Q27" s="445" t="e">
        <f>SUM(Q28:Q30)</f>
        <v>#DIV/0!</v>
      </c>
      <c r="R27" s="446" t="e">
        <f>Q27/Q12</f>
        <v>#DIV/0!</v>
      </c>
      <c r="S27" s="445" t="e">
        <f>SUM(S28:S30)</f>
        <v>#DIV/0!</v>
      </c>
      <c r="T27" s="446" t="e">
        <f>S27/S12</f>
        <v>#DIV/0!</v>
      </c>
      <c r="U27" s="445" t="e">
        <f>SUM(U28:U30)</f>
        <v>#DIV/0!</v>
      </c>
      <c r="V27" s="446" t="e">
        <f>U27/U12</f>
        <v>#DIV/0!</v>
      </c>
      <c r="W27" s="608"/>
    </row>
    <row r="28" spans="1:23" ht="22.5" customHeight="1">
      <c r="A28" s="441"/>
      <c r="B28" s="117" t="s">
        <v>50</v>
      </c>
      <c r="C28" s="104">
        <f>SUM('5.損益計算（平常時）'!C27:N27)</f>
        <v>0</v>
      </c>
      <c r="D28" s="439" t="e">
        <f t="shared" ref="D28:D51" si="2">C28/C$12</f>
        <v>#DIV/0!</v>
      </c>
      <c r="E28" s="104" t="e">
        <f>E$12*F28</f>
        <v>#DIV/0!</v>
      </c>
      <c r="F28" s="439" t="e">
        <f>$D28</f>
        <v>#DIV/0!</v>
      </c>
      <c r="G28" s="104" t="e">
        <f>G$12*H28</f>
        <v>#DIV/0!</v>
      </c>
      <c r="H28" s="439" t="e">
        <f>$D28</f>
        <v>#DIV/0!</v>
      </c>
      <c r="I28" s="104" t="e">
        <f>I$12*J28</f>
        <v>#DIV/0!</v>
      </c>
      <c r="J28" s="439" t="e">
        <f>$D28</f>
        <v>#DIV/0!</v>
      </c>
      <c r="K28" s="104" t="e">
        <f>K$12*L28</f>
        <v>#DIV/0!</v>
      </c>
      <c r="L28" s="439" t="e">
        <f>$D28</f>
        <v>#DIV/0!</v>
      </c>
      <c r="M28" s="104" t="e">
        <f>M$12*N28</f>
        <v>#DIV/0!</v>
      </c>
      <c r="N28" s="439" t="e">
        <f>$D28</f>
        <v>#DIV/0!</v>
      </c>
      <c r="O28" s="104" t="e">
        <f>O$12*P28</f>
        <v>#DIV/0!</v>
      </c>
      <c r="P28" s="439" t="e">
        <f>$D28</f>
        <v>#DIV/0!</v>
      </c>
      <c r="Q28" s="104" t="e">
        <f>Q$12*R28</f>
        <v>#DIV/0!</v>
      </c>
      <c r="R28" s="439" t="e">
        <f>$D28</f>
        <v>#DIV/0!</v>
      </c>
      <c r="S28" s="104" t="e">
        <f>S$12*T28</f>
        <v>#DIV/0!</v>
      </c>
      <c r="T28" s="439" t="e">
        <f>$D28</f>
        <v>#DIV/0!</v>
      </c>
      <c r="U28" s="104" t="e">
        <f>U$12*V28</f>
        <v>#DIV/0!</v>
      </c>
      <c r="V28" s="439" t="e">
        <f>$D28</f>
        <v>#DIV/0!</v>
      </c>
      <c r="W28" s="98"/>
    </row>
    <row r="29" spans="1:23" ht="22.5" customHeight="1">
      <c r="A29" s="115"/>
      <c r="B29" s="117" t="s">
        <v>171</v>
      </c>
      <c r="C29" s="104">
        <f>SUM('5.損益計算（平常時）'!C28:N28)</f>
        <v>0</v>
      </c>
      <c r="D29" s="439" t="e">
        <f t="shared" si="2"/>
        <v>#DIV/0!</v>
      </c>
      <c r="E29" s="104" t="e">
        <f>E$12*F29</f>
        <v>#DIV/0!</v>
      </c>
      <c r="F29" s="439" t="e">
        <f>$D29</f>
        <v>#DIV/0!</v>
      </c>
      <c r="G29" s="104" t="e">
        <f>G$12*H29</f>
        <v>#DIV/0!</v>
      </c>
      <c r="H29" s="439" t="e">
        <f>$D29</f>
        <v>#DIV/0!</v>
      </c>
      <c r="I29" s="104" t="e">
        <f>I$12*J29</f>
        <v>#DIV/0!</v>
      </c>
      <c r="J29" s="439" t="e">
        <f>$D29</f>
        <v>#DIV/0!</v>
      </c>
      <c r="K29" s="104" t="e">
        <f>K$12*L29</f>
        <v>#DIV/0!</v>
      </c>
      <c r="L29" s="439" t="e">
        <f>$D29</f>
        <v>#DIV/0!</v>
      </c>
      <c r="M29" s="104" t="e">
        <f>M$12*N29</f>
        <v>#DIV/0!</v>
      </c>
      <c r="N29" s="439" t="e">
        <f>$D29</f>
        <v>#DIV/0!</v>
      </c>
      <c r="O29" s="104" t="e">
        <f>O$12*P29</f>
        <v>#DIV/0!</v>
      </c>
      <c r="P29" s="439" t="e">
        <f>$D29</f>
        <v>#DIV/0!</v>
      </c>
      <c r="Q29" s="104" t="e">
        <f>Q$12*R29</f>
        <v>#DIV/0!</v>
      </c>
      <c r="R29" s="439" t="e">
        <f>$D29</f>
        <v>#DIV/0!</v>
      </c>
      <c r="S29" s="104" t="e">
        <f>S$12*T29</f>
        <v>#DIV/0!</v>
      </c>
      <c r="T29" s="439" t="e">
        <f>$D29</f>
        <v>#DIV/0!</v>
      </c>
      <c r="U29" s="104" t="e">
        <f>U$12*V29</f>
        <v>#DIV/0!</v>
      </c>
      <c r="V29" s="439" t="e">
        <f>$D29</f>
        <v>#DIV/0!</v>
      </c>
      <c r="W29" s="98"/>
    </row>
    <row r="30" spans="1:23" ht="26.25" customHeight="1">
      <c r="A30" s="442"/>
      <c r="B30" s="405" t="s">
        <v>51</v>
      </c>
      <c r="C30" s="102">
        <f>SUM('5.損益計算（平常時）'!C29:N29)</f>
        <v>0</v>
      </c>
      <c r="D30" s="440" t="e">
        <f t="shared" si="2"/>
        <v>#DIV/0!</v>
      </c>
      <c r="E30" s="104" t="e">
        <f>E$12*F30</f>
        <v>#DIV/0!</v>
      </c>
      <c r="F30" s="439" t="e">
        <f>$D30</f>
        <v>#DIV/0!</v>
      </c>
      <c r="G30" s="104" t="e">
        <f>G$12*H30</f>
        <v>#DIV/0!</v>
      </c>
      <c r="H30" s="439" t="e">
        <f>$D30</f>
        <v>#DIV/0!</v>
      </c>
      <c r="I30" s="104" t="e">
        <f>I$12*J30</f>
        <v>#DIV/0!</v>
      </c>
      <c r="J30" s="439" t="e">
        <f>$D30</f>
        <v>#DIV/0!</v>
      </c>
      <c r="K30" s="104" t="e">
        <f>K$12*L30</f>
        <v>#DIV/0!</v>
      </c>
      <c r="L30" s="439" t="e">
        <f>$D30</f>
        <v>#DIV/0!</v>
      </c>
      <c r="M30" s="104" t="e">
        <f>M$12*N30</f>
        <v>#DIV/0!</v>
      </c>
      <c r="N30" s="439" t="e">
        <f>$D30</f>
        <v>#DIV/0!</v>
      </c>
      <c r="O30" s="104" t="e">
        <f>O$12*P30</f>
        <v>#DIV/0!</v>
      </c>
      <c r="P30" s="439" t="e">
        <f>$D30</f>
        <v>#DIV/0!</v>
      </c>
      <c r="Q30" s="104" t="e">
        <f>Q$12*R30</f>
        <v>#DIV/0!</v>
      </c>
      <c r="R30" s="439" t="e">
        <f>$D30</f>
        <v>#DIV/0!</v>
      </c>
      <c r="S30" s="104" t="e">
        <f>S$12*T30</f>
        <v>#DIV/0!</v>
      </c>
      <c r="T30" s="439" t="e">
        <f>$D30</f>
        <v>#DIV/0!</v>
      </c>
      <c r="U30" s="104" t="e">
        <f>U$12*V30</f>
        <v>#DIV/0!</v>
      </c>
      <c r="V30" s="439" t="e">
        <f>$D30</f>
        <v>#DIV/0!</v>
      </c>
      <c r="W30" s="98"/>
    </row>
    <row r="31" spans="1:23" s="609" customFormat="1" ht="22.5" customHeight="1">
      <c r="A31" s="911" t="s">
        <v>175</v>
      </c>
      <c r="B31" s="912"/>
      <c r="C31" s="614" t="e">
        <f>SUM(C32:C37)</f>
        <v>#DIV/0!</v>
      </c>
      <c r="D31" s="615" t="e">
        <f t="shared" si="2"/>
        <v>#DIV/0!</v>
      </c>
      <c r="E31" s="614" t="e">
        <f>SUM(E32:E37)</f>
        <v>#DIV/0!</v>
      </c>
      <c r="F31" s="615" t="e">
        <f>E31/E$12</f>
        <v>#DIV/0!</v>
      </c>
      <c r="G31" s="614" t="e">
        <f>SUM(G32:G37)</f>
        <v>#DIV/0!</v>
      </c>
      <c r="H31" s="615" t="e">
        <f>G31/G$12</f>
        <v>#DIV/0!</v>
      </c>
      <c r="I31" s="614" t="e">
        <f>SUM(I32:I37)</f>
        <v>#DIV/0!</v>
      </c>
      <c r="J31" s="615" t="e">
        <f>I31/I$12</f>
        <v>#DIV/0!</v>
      </c>
      <c r="K31" s="614" t="e">
        <f>SUM(K32:K37)</f>
        <v>#DIV/0!</v>
      </c>
      <c r="L31" s="615" t="e">
        <f>K31/K$12</f>
        <v>#DIV/0!</v>
      </c>
      <c r="M31" s="614" t="e">
        <f>SUM(M32:M37)</f>
        <v>#DIV/0!</v>
      </c>
      <c r="N31" s="615" t="e">
        <f>M31/M$12</f>
        <v>#DIV/0!</v>
      </c>
      <c r="O31" s="614" t="e">
        <f>SUM(O32:O37)</f>
        <v>#DIV/0!</v>
      </c>
      <c r="P31" s="615" t="e">
        <f>O31/O$12</f>
        <v>#DIV/0!</v>
      </c>
      <c r="Q31" s="614" t="e">
        <f>SUM(Q32:Q37)</f>
        <v>#DIV/0!</v>
      </c>
      <c r="R31" s="615" t="e">
        <f>Q31/Q$12</f>
        <v>#DIV/0!</v>
      </c>
      <c r="S31" s="614" t="e">
        <f>SUM(S32:S37)</f>
        <v>#DIV/0!</v>
      </c>
      <c r="T31" s="615" t="e">
        <f>S31/S$12</f>
        <v>#DIV/0!</v>
      </c>
      <c r="U31" s="614" t="e">
        <f>SUM(U32:U37)</f>
        <v>#DIV/0!</v>
      </c>
      <c r="V31" s="615" t="e">
        <f>U31/U$12</f>
        <v>#DIV/0!</v>
      </c>
      <c r="W31" s="608"/>
    </row>
    <row r="32" spans="1:23" ht="22.5" customHeight="1">
      <c r="A32" s="367"/>
      <c r="B32" s="117" t="s">
        <v>109</v>
      </c>
      <c r="C32" s="104">
        <f>SUM('5.損益計算（平常時）'!C31:N31)</f>
        <v>0</v>
      </c>
      <c r="D32" s="439" t="e">
        <f t="shared" si="2"/>
        <v>#DIV/0!</v>
      </c>
      <c r="E32" s="104">
        <f>C32</f>
        <v>0</v>
      </c>
      <c r="F32" s="439" t="e">
        <f>E32/E$12</f>
        <v>#DIV/0!</v>
      </c>
      <c r="G32" s="104">
        <f>E32</f>
        <v>0</v>
      </c>
      <c r="H32" s="439" t="e">
        <f>G32/G$12</f>
        <v>#DIV/0!</v>
      </c>
      <c r="I32" s="104">
        <f>G32</f>
        <v>0</v>
      </c>
      <c r="J32" s="439" t="e">
        <f>I32/I$12</f>
        <v>#DIV/0!</v>
      </c>
      <c r="K32" s="104">
        <f>I32</f>
        <v>0</v>
      </c>
      <c r="L32" s="439" t="e">
        <f>K32/K$12</f>
        <v>#DIV/0!</v>
      </c>
      <c r="M32" s="104">
        <f>K32</f>
        <v>0</v>
      </c>
      <c r="N32" s="439" t="e">
        <f>M32/M$12</f>
        <v>#DIV/0!</v>
      </c>
      <c r="O32" s="104">
        <f>M32</f>
        <v>0</v>
      </c>
      <c r="P32" s="439" t="e">
        <f>O32/O$12</f>
        <v>#DIV/0!</v>
      </c>
      <c r="Q32" s="104">
        <f>O32</f>
        <v>0</v>
      </c>
      <c r="R32" s="439" t="e">
        <f>Q32/Q$12</f>
        <v>#DIV/0!</v>
      </c>
      <c r="S32" s="104">
        <f>Q32</f>
        <v>0</v>
      </c>
      <c r="T32" s="439" t="e">
        <f>S32/S$12</f>
        <v>#DIV/0!</v>
      </c>
      <c r="U32" s="104">
        <f>S32</f>
        <v>0</v>
      </c>
      <c r="V32" s="439" t="e">
        <f>U32/U$12</f>
        <v>#DIV/0!</v>
      </c>
      <c r="W32" s="98"/>
    </row>
    <row r="33" spans="1:23" ht="22.5" customHeight="1">
      <c r="A33" s="364"/>
      <c r="B33" s="114" t="s">
        <v>110</v>
      </c>
      <c r="C33" s="104">
        <f>SUM('5.損益計算（平常時）'!C32:N32)</f>
        <v>0</v>
      </c>
      <c r="D33" s="439" t="e">
        <f t="shared" si="2"/>
        <v>#DIV/0!</v>
      </c>
      <c r="E33" s="104">
        <f>$C33</f>
        <v>0</v>
      </c>
      <c r="F33" s="439" t="e">
        <f>E33/E$12</f>
        <v>#DIV/0!</v>
      </c>
      <c r="G33" s="104">
        <f>$C33</f>
        <v>0</v>
      </c>
      <c r="H33" s="439" t="e">
        <f>G33/G$12</f>
        <v>#DIV/0!</v>
      </c>
      <c r="I33" s="104">
        <f>$C33</f>
        <v>0</v>
      </c>
      <c r="J33" s="439" t="e">
        <f>I33/I$12</f>
        <v>#DIV/0!</v>
      </c>
      <c r="K33" s="104">
        <f>$C33</f>
        <v>0</v>
      </c>
      <c r="L33" s="439" t="e">
        <f>K33/K$12</f>
        <v>#DIV/0!</v>
      </c>
      <c r="M33" s="104">
        <f>$C33</f>
        <v>0</v>
      </c>
      <c r="N33" s="439" t="e">
        <f>M33/M$12</f>
        <v>#DIV/0!</v>
      </c>
      <c r="O33" s="104">
        <f>$C33</f>
        <v>0</v>
      </c>
      <c r="P33" s="439" t="e">
        <f>O33/O$12</f>
        <v>#DIV/0!</v>
      </c>
      <c r="Q33" s="104">
        <f>$C33</f>
        <v>0</v>
      </c>
      <c r="R33" s="439" t="e">
        <f>Q33/Q$12</f>
        <v>#DIV/0!</v>
      </c>
      <c r="S33" s="104">
        <f>$C33</f>
        <v>0</v>
      </c>
      <c r="T33" s="439" t="e">
        <f>S33/S$12</f>
        <v>#DIV/0!</v>
      </c>
      <c r="U33" s="104">
        <f>$C33</f>
        <v>0</v>
      </c>
      <c r="V33" s="439" t="e">
        <f>U33/U$12</f>
        <v>#DIV/0!</v>
      </c>
      <c r="W33" s="98"/>
    </row>
    <row r="34" spans="1:23" ht="22.5" customHeight="1">
      <c r="A34" s="364"/>
      <c r="B34" s="114" t="s">
        <v>111</v>
      </c>
      <c r="C34" s="104">
        <f>SUM('5.損益計算（平常時）'!C33:N33)</f>
        <v>0</v>
      </c>
      <c r="D34" s="439" t="e">
        <f t="shared" si="2"/>
        <v>#DIV/0!</v>
      </c>
      <c r="E34" s="104">
        <f>$C34</f>
        <v>0</v>
      </c>
      <c r="F34" s="439" t="e">
        <f>E34/E$12</f>
        <v>#DIV/0!</v>
      </c>
      <c r="G34" s="104">
        <f>$C34</f>
        <v>0</v>
      </c>
      <c r="H34" s="439" t="e">
        <f>G34/G$12</f>
        <v>#DIV/0!</v>
      </c>
      <c r="I34" s="104">
        <f>$C34</f>
        <v>0</v>
      </c>
      <c r="J34" s="439" t="e">
        <f>I34/I$12</f>
        <v>#DIV/0!</v>
      </c>
      <c r="K34" s="104">
        <f>$C34</f>
        <v>0</v>
      </c>
      <c r="L34" s="439" t="e">
        <f>K34/K$12</f>
        <v>#DIV/0!</v>
      </c>
      <c r="M34" s="104">
        <f>$C34</f>
        <v>0</v>
      </c>
      <c r="N34" s="439" t="e">
        <f>M34/M$12</f>
        <v>#DIV/0!</v>
      </c>
      <c r="O34" s="104">
        <f>$C34</f>
        <v>0</v>
      </c>
      <c r="P34" s="439" t="e">
        <f>O34/O$12</f>
        <v>#DIV/0!</v>
      </c>
      <c r="Q34" s="104">
        <f>$C34</f>
        <v>0</v>
      </c>
      <c r="R34" s="439" t="e">
        <f>Q34/Q$12</f>
        <v>#DIV/0!</v>
      </c>
      <c r="S34" s="104">
        <f>$C34</f>
        <v>0</v>
      </c>
      <c r="T34" s="439" t="e">
        <f>S34/S$12</f>
        <v>#DIV/0!</v>
      </c>
      <c r="U34" s="104">
        <f>$C34</f>
        <v>0</v>
      </c>
      <c r="V34" s="439" t="e">
        <f>U34/U$12</f>
        <v>#DIV/0!</v>
      </c>
      <c r="W34" s="98"/>
    </row>
    <row r="35" spans="1:23" ht="22.5" customHeight="1">
      <c r="A35" s="364"/>
      <c r="B35" s="114" t="s">
        <v>119</v>
      </c>
      <c r="C35" s="104" t="e">
        <f>SUM('5.損益計算（平常時）'!C34:N34)</f>
        <v>#DIV/0!</v>
      </c>
      <c r="D35" s="439" t="e">
        <f t="shared" si="2"/>
        <v>#DIV/0!</v>
      </c>
      <c r="E35" s="104" t="e">
        <f>E12*F35</f>
        <v>#DIV/0!</v>
      </c>
      <c r="F35" s="439" t="e">
        <f>$D35</f>
        <v>#DIV/0!</v>
      </c>
      <c r="G35" s="104" t="e">
        <f>G12*H35</f>
        <v>#DIV/0!</v>
      </c>
      <c r="H35" s="439" t="e">
        <f>$D35</f>
        <v>#DIV/0!</v>
      </c>
      <c r="I35" s="104" t="e">
        <f>I12*J35</f>
        <v>#DIV/0!</v>
      </c>
      <c r="J35" s="439" t="e">
        <f>$D35</f>
        <v>#DIV/0!</v>
      </c>
      <c r="K35" s="104" t="e">
        <f>K12*L35</f>
        <v>#DIV/0!</v>
      </c>
      <c r="L35" s="439" t="e">
        <f>$D35</f>
        <v>#DIV/0!</v>
      </c>
      <c r="M35" s="104" t="e">
        <f>M12*N35</f>
        <v>#DIV/0!</v>
      </c>
      <c r="N35" s="439" t="e">
        <f>$D35</f>
        <v>#DIV/0!</v>
      </c>
      <c r="O35" s="104" t="e">
        <f>O12*P35</f>
        <v>#DIV/0!</v>
      </c>
      <c r="P35" s="439" t="e">
        <f>$D35</f>
        <v>#DIV/0!</v>
      </c>
      <c r="Q35" s="104" t="e">
        <f>Q12*R35</f>
        <v>#DIV/0!</v>
      </c>
      <c r="R35" s="439" t="e">
        <f>$D35</f>
        <v>#DIV/0!</v>
      </c>
      <c r="S35" s="104" t="e">
        <f>S12*T35</f>
        <v>#DIV/0!</v>
      </c>
      <c r="T35" s="439" t="e">
        <f>$D35</f>
        <v>#DIV/0!</v>
      </c>
      <c r="U35" s="104" t="e">
        <f>U12*V35</f>
        <v>#DIV/0!</v>
      </c>
      <c r="V35" s="439" t="e">
        <f>$D35</f>
        <v>#DIV/0!</v>
      </c>
      <c r="W35" s="98"/>
    </row>
    <row r="36" spans="1:23" ht="22.5" customHeight="1">
      <c r="A36" s="364"/>
      <c r="B36" s="114" t="s">
        <v>118</v>
      </c>
      <c r="C36" s="104" t="e">
        <f>SUM('5.損益計算（平常時）'!C35:N35)</f>
        <v>#DIV/0!</v>
      </c>
      <c r="D36" s="439" t="e">
        <f t="shared" si="2"/>
        <v>#DIV/0!</v>
      </c>
      <c r="E36" s="104" t="e">
        <f>E13*F36</f>
        <v>#DIV/0!</v>
      </c>
      <c r="F36" s="439" t="e">
        <f t="shared" ref="F36:V37" si="3">$D36</f>
        <v>#DIV/0!</v>
      </c>
      <c r="G36" s="104" t="e">
        <f>G13*H36</f>
        <v>#DIV/0!</v>
      </c>
      <c r="H36" s="439" t="e">
        <f t="shared" si="3"/>
        <v>#DIV/0!</v>
      </c>
      <c r="I36" s="104" t="e">
        <f>I13*J36</f>
        <v>#DIV/0!</v>
      </c>
      <c r="J36" s="439" t="e">
        <f t="shared" si="3"/>
        <v>#DIV/0!</v>
      </c>
      <c r="K36" s="104" t="e">
        <f>K13*L36</f>
        <v>#DIV/0!</v>
      </c>
      <c r="L36" s="439" t="e">
        <f t="shared" si="3"/>
        <v>#DIV/0!</v>
      </c>
      <c r="M36" s="104" t="e">
        <f>M13*N36</f>
        <v>#DIV/0!</v>
      </c>
      <c r="N36" s="439" t="e">
        <f t="shared" si="3"/>
        <v>#DIV/0!</v>
      </c>
      <c r="O36" s="104" t="e">
        <f>O13*P36</f>
        <v>#DIV/0!</v>
      </c>
      <c r="P36" s="439" t="e">
        <f t="shared" si="3"/>
        <v>#DIV/0!</v>
      </c>
      <c r="Q36" s="104" t="e">
        <f>Q13*R36</f>
        <v>#DIV/0!</v>
      </c>
      <c r="R36" s="439" t="e">
        <f t="shared" si="3"/>
        <v>#DIV/0!</v>
      </c>
      <c r="S36" s="104" t="e">
        <f>S13*T36</f>
        <v>#DIV/0!</v>
      </c>
      <c r="T36" s="439" t="e">
        <f t="shared" si="3"/>
        <v>#DIV/0!</v>
      </c>
      <c r="U36" s="104" t="e">
        <f>U13*V36</f>
        <v>#DIV/0!</v>
      </c>
      <c r="V36" s="439" t="e">
        <f t="shared" si="3"/>
        <v>#DIV/0!</v>
      </c>
      <c r="W36" s="98"/>
    </row>
    <row r="37" spans="1:23" ht="22.5" customHeight="1">
      <c r="A37" s="395"/>
      <c r="B37" s="373" t="s">
        <v>96</v>
      </c>
      <c r="C37" s="104" t="e">
        <f>SUM('5.損益計算（平常時）'!C36:N36)</f>
        <v>#DIV/0!</v>
      </c>
      <c r="D37" s="439" t="e">
        <f t="shared" si="2"/>
        <v>#DIV/0!</v>
      </c>
      <c r="E37" s="104" t="e">
        <f>E12*F37</f>
        <v>#DIV/0!</v>
      </c>
      <c r="F37" s="440" t="e">
        <f t="shared" si="3"/>
        <v>#DIV/0!</v>
      </c>
      <c r="G37" s="104" t="e">
        <f>G12*H37</f>
        <v>#DIV/0!</v>
      </c>
      <c r="H37" s="440" t="e">
        <f t="shared" si="3"/>
        <v>#DIV/0!</v>
      </c>
      <c r="I37" s="104" t="e">
        <f>I12*J37</f>
        <v>#DIV/0!</v>
      </c>
      <c r="J37" s="440" t="e">
        <f t="shared" si="3"/>
        <v>#DIV/0!</v>
      </c>
      <c r="K37" s="104" t="e">
        <f>K12*L37</f>
        <v>#DIV/0!</v>
      </c>
      <c r="L37" s="440" t="e">
        <f t="shared" si="3"/>
        <v>#DIV/0!</v>
      </c>
      <c r="M37" s="104" t="e">
        <f>M12*N37</f>
        <v>#DIV/0!</v>
      </c>
      <c r="N37" s="440" t="e">
        <f t="shared" si="3"/>
        <v>#DIV/0!</v>
      </c>
      <c r="O37" s="104" t="e">
        <f>O12*P37</f>
        <v>#DIV/0!</v>
      </c>
      <c r="P37" s="440" t="e">
        <f t="shared" si="3"/>
        <v>#DIV/0!</v>
      </c>
      <c r="Q37" s="104" t="e">
        <f>Q12*R37</f>
        <v>#DIV/0!</v>
      </c>
      <c r="R37" s="440" t="e">
        <f t="shared" si="3"/>
        <v>#DIV/0!</v>
      </c>
      <c r="S37" s="104" t="e">
        <f>S12*T37</f>
        <v>#DIV/0!</v>
      </c>
      <c r="T37" s="440" t="e">
        <f t="shared" si="3"/>
        <v>#DIV/0!</v>
      </c>
      <c r="U37" s="104" t="e">
        <f>U12*V37</f>
        <v>#DIV/0!</v>
      </c>
      <c r="V37" s="440" t="e">
        <f t="shared" si="3"/>
        <v>#DIV/0!</v>
      </c>
      <c r="W37" s="98"/>
    </row>
    <row r="38" spans="1:23" s="609" customFormat="1" ht="22.5" customHeight="1">
      <c r="A38" s="911" t="s">
        <v>172</v>
      </c>
      <c r="B38" s="912"/>
      <c r="C38" s="614" t="e">
        <f>SUM(C39:C43)</f>
        <v>#DIV/0!</v>
      </c>
      <c r="D38" s="615" t="e">
        <f t="shared" si="2"/>
        <v>#DIV/0!</v>
      </c>
      <c r="E38" s="614" t="e">
        <f>SUM(E39:E43)</f>
        <v>#DIV/0!</v>
      </c>
      <c r="F38" s="615" t="e">
        <f>E38/E$12</f>
        <v>#DIV/0!</v>
      </c>
      <c r="G38" s="614" t="e">
        <f>SUM(G39:G43)</f>
        <v>#DIV/0!</v>
      </c>
      <c r="H38" s="615" t="e">
        <f>G38/G$12</f>
        <v>#DIV/0!</v>
      </c>
      <c r="I38" s="614" t="e">
        <f>SUM(I39:I43)</f>
        <v>#DIV/0!</v>
      </c>
      <c r="J38" s="615" t="e">
        <f>I38/I$12</f>
        <v>#DIV/0!</v>
      </c>
      <c r="K38" s="614" t="e">
        <f>SUM(K39:K43)</f>
        <v>#DIV/0!</v>
      </c>
      <c r="L38" s="615" t="e">
        <f>K38/K$12</f>
        <v>#DIV/0!</v>
      </c>
      <c r="M38" s="614" t="e">
        <f>SUM(M39:M43)</f>
        <v>#DIV/0!</v>
      </c>
      <c r="N38" s="615" t="e">
        <f>M38/M$12</f>
        <v>#DIV/0!</v>
      </c>
      <c r="O38" s="614" t="e">
        <f>SUM(O39:O43)</f>
        <v>#DIV/0!</v>
      </c>
      <c r="P38" s="615" t="e">
        <f>O38/O$12</f>
        <v>#DIV/0!</v>
      </c>
      <c r="Q38" s="614" t="e">
        <f>SUM(Q39:Q43)</f>
        <v>#DIV/0!</v>
      </c>
      <c r="R38" s="615" t="e">
        <f>Q38/Q$12</f>
        <v>#DIV/0!</v>
      </c>
      <c r="S38" s="614" t="e">
        <f>SUM(S39:S43)</f>
        <v>#DIV/0!</v>
      </c>
      <c r="T38" s="615" t="e">
        <f>S38/S$12</f>
        <v>#DIV/0!</v>
      </c>
      <c r="U38" s="614" t="e">
        <f>SUM(U39:U43)</f>
        <v>#DIV/0!</v>
      </c>
      <c r="V38" s="615" t="e">
        <f>U38/U$12</f>
        <v>#DIV/0!</v>
      </c>
      <c r="W38" s="608"/>
    </row>
    <row r="39" spans="1:23" ht="22.5" customHeight="1">
      <c r="A39" s="367"/>
      <c r="B39" s="117" t="s">
        <v>113</v>
      </c>
      <c r="C39" s="104" t="e">
        <f>SUM('5.損益計算（平常時）'!C38:N38)</f>
        <v>#DIV/0!</v>
      </c>
      <c r="D39" s="439" t="e">
        <f t="shared" si="2"/>
        <v>#DIV/0!</v>
      </c>
      <c r="E39" s="104" t="e">
        <f>E$12*F39</f>
        <v>#DIV/0!</v>
      </c>
      <c r="F39" s="439" t="e">
        <f>$D39</f>
        <v>#DIV/0!</v>
      </c>
      <c r="G39" s="104" t="e">
        <f>G$12*H39</f>
        <v>#DIV/0!</v>
      </c>
      <c r="H39" s="439" t="e">
        <f>$D39</f>
        <v>#DIV/0!</v>
      </c>
      <c r="I39" s="104" t="e">
        <f>I$12*J39</f>
        <v>#DIV/0!</v>
      </c>
      <c r="J39" s="439" t="e">
        <f>$D39</f>
        <v>#DIV/0!</v>
      </c>
      <c r="K39" s="104" t="e">
        <f>K$12*L39</f>
        <v>#DIV/0!</v>
      </c>
      <c r="L39" s="439" t="e">
        <f>$D39</f>
        <v>#DIV/0!</v>
      </c>
      <c r="M39" s="104" t="e">
        <f>M$12*N39</f>
        <v>#DIV/0!</v>
      </c>
      <c r="N39" s="439" t="e">
        <f>$D39</f>
        <v>#DIV/0!</v>
      </c>
      <c r="O39" s="104" t="e">
        <f>O$12*P39</f>
        <v>#DIV/0!</v>
      </c>
      <c r="P39" s="439" t="e">
        <f>$D39</f>
        <v>#DIV/0!</v>
      </c>
      <c r="Q39" s="104" t="e">
        <f>Q$12*R39</f>
        <v>#DIV/0!</v>
      </c>
      <c r="R39" s="439" t="e">
        <f>$D39</f>
        <v>#DIV/0!</v>
      </c>
      <c r="S39" s="104" t="e">
        <f>S$12*T39</f>
        <v>#DIV/0!</v>
      </c>
      <c r="T39" s="439" t="e">
        <f>$D39</f>
        <v>#DIV/0!</v>
      </c>
      <c r="U39" s="104" t="e">
        <f>U$12*V39</f>
        <v>#DIV/0!</v>
      </c>
      <c r="V39" s="439" t="e">
        <f>$D39</f>
        <v>#DIV/0!</v>
      </c>
      <c r="W39" s="98"/>
    </row>
    <row r="40" spans="1:23" ht="22.5" customHeight="1">
      <c r="A40" s="364"/>
      <c r="B40" s="113" t="s">
        <v>120</v>
      </c>
      <c r="C40" s="104" t="e">
        <f>SUM('5.損益計算（平常時）'!C39:N39)</f>
        <v>#DIV/0!</v>
      </c>
      <c r="D40" s="439" t="e">
        <f t="shared" si="2"/>
        <v>#DIV/0!</v>
      </c>
      <c r="E40" s="104" t="e">
        <f>E$12*F40</f>
        <v>#DIV/0!</v>
      </c>
      <c r="F40" s="439" t="e">
        <f>$D40</f>
        <v>#DIV/0!</v>
      </c>
      <c r="G40" s="104" t="e">
        <f>G$12*H40</f>
        <v>#DIV/0!</v>
      </c>
      <c r="H40" s="439" t="e">
        <f>$D40</f>
        <v>#DIV/0!</v>
      </c>
      <c r="I40" s="104" t="e">
        <f>I$12*J40</f>
        <v>#DIV/0!</v>
      </c>
      <c r="J40" s="439" t="e">
        <f>$D40</f>
        <v>#DIV/0!</v>
      </c>
      <c r="K40" s="104" t="e">
        <f>K$12*L40</f>
        <v>#DIV/0!</v>
      </c>
      <c r="L40" s="439" t="e">
        <f>$D40</f>
        <v>#DIV/0!</v>
      </c>
      <c r="M40" s="104" t="e">
        <f>M$12*N40</f>
        <v>#DIV/0!</v>
      </c>
      <c r="N40" s="439" t="e">
        <f>$D40</f>
        <v>#DIV/0!</v>
      </c>
      <c r="O40" s="104" t="e">
        <f>O$12*P40</f>
        <v>#DIV/0!</v>
      </c>
      <c r="P40" s="439" t="e">
        <f>$D40</f>
        <v>#DIV/0!</v>
      </c>
      <c r="Q40" s="104" t="e">
        <f>Q$12*R40</f>
        <v>#DIV/0!</v>
      </c>
      <c r="R40" s="439" t="e">
        <f>$D40</f>
        <v>#DIV/0!</v>
      </c>
      <c r="S40" s="104" t="e">
        <f>S$12*T40</f>
        <v>#DIV/0!</v>
      </c>
      <c r="T40" s="439" t="e">
        <f>$D40</f>
        <v>#DIV/0!</v>
      </c>
      <c r="U40" s="104" t="e">
        <f>U$12*V40</f>
        <v>#DIV/0!</v>
      </c>
      <c r="V40" s="439" t="e">
        <f>$D40</f>
        <v>#DIV/0!</v>
      </c>
      <c r="W40" s="98"/>
    </row>
    <row r="41" spans="1:23" ht="22.5" customHeight="1">
      <c r="A41" s="364"/>
      <c r="B41" s="113" t="s">
        <v>114</v>
      </c>
      <c r="C41" s="104">
        <f>SUM('5.損益計算（平常時）'!C40:N40)</f>
        <v>0</v>
      </c>
      <c r="D41" s="439" t="e">
        <f t="shared" si="2"/>
        <v>#DIV/0!</v>
      </c>
      <c r="E41" s="104">
        <f>$C41</f>
        <v>0</v>
      </c>
      <c r="F41" s="439" t="e">
        <f>E41/E$12</f>
        <v>#DIV/0!</v>
      </c>
      <c r="G41" s="104">
        <f>$C41</f>
        <v>0</v>
      </c>
      <c r="H41" s="439" t="e">
        <f>G41/G$12</f>
        <v>#DIV/0!</v>
      </c>
      <c r="I41" s="104">
        <f>$C41</f>
        <v>0</v>
      </c>
      <c r="J41" s="439" t="e">
        <f>I41/I$12</f>
        <v>#DIV/0!</v>
      </c>
      <c r="K41" s="104">
        <f>$C41</f>
        <v>0</v>
      </c>
      <c r="L41" s="439" t="e">
        <f>K41/K$12</f>
        <v>#DIV/0!</v>
      </c>
      <c r="M41" s="104">
        <f>$C41</f>
        <v>0</v>
      </c>
      <c r="N41" s="439" t="e">
        <f>M41/M$12</f>
        <v>#DIV/0!</v>
      </c>
      <c r="O41" s="104">
        <f>$C41</f>
        <v>0</v>
      </c>
      <c r="P41" s="439" t="e">
        <f>O41/O$12</f>
        <v>#DIV/0!</v>
      </c>
      <c r="Q41" s="104">
        <f>$C41</f>
        <v>0</v>
      </c>
      <c r="R41" s="439" t="e">
        <f>Q41/Q$12</f>
        <v>#DIV/0!</v>
      </c>
      <c r="S41" s="104">
        <f>$C41</f>
        <v>0</v>
      </c>
      <c r="T41" s="439" t="e">
        <f>S41/S$12</f>
        <v>#DIV/0!</v>
      </c>
      <c r="U41" s="104">
        <f>$C41</f>
        <v>0</v>
      </c>
      <c r="V41" s="439" t="e">
        <f>U41/U$12</f>
        <v>#DIV/0!</v>
      </c>
      <c r="W41" s="98"/>
    </row>
    <row r="42" spans="1:23" ht="22.5" customHeight="1">
      <c r="A42" s="364"/>
      <c r="B42" s="114" t="s">
        <v>274</v>
      </c>
      <c r="C42" s="104">
        <f>SUM('5.損益計算（平常時）'!C41:N41)</f>
        <v>0</v>
      </c>
      <c r="D42" s="439" t="e">
        <f t="shared" si="2"/>
        <v>#DIV/0!</v>
      </c>
      <c r="E42" s="104">
        <f>$C42</f>
        <v>0</v>
      </c>
      <c r="F42" s="439" t="e">
        <f>E42/E$12</f>
        <v>#DIV/0!</v>
      </c>
      <c r="G42" s="104">
        <f>$C42</f>
        <v>0</v>
      </c>
      <c r="H42" s="439" t="e">
        <f>G42/G$12</f>
        <v>#DIV/0!</v>
      </c>
      <c r="I42" s="104">
        <f>$C42</f>
        <v>0</v>
      </c>
      <c r="J42" s="439" t="e">
        <f>I42/I$12</f>
        <v>#DIV/0!</v>
      </c>
      <c r="K42" s="104">
        <f>$C42</f>
        <v>0</v>
      </c>
      <c r="L42" s="439" t="e">
        <f>K42/K$12</f>
        <v>#DIV/0!</v>
      </c>
      <c r="M42" s="104">
        <f>$C42</f>
        <v>0</v>
      </c>
      <c r="N42" s="439" t="e">
        <f>M42/M$12</f>
        <v>#DIV/0!</v>
      </c>
      <c r="O42" s="104">
        <f>$C42</f>
        <v>0</v>
      </c>
      <c r="P42" s="439" t="e">
        <f>O42/O$12</f>
        <v>#DIV/0!</v>
      </c>
      <c r="Q42" s="104">
        <f>$C42</f>
        <v>0</v>
      </c>
      <c r="R42" s="439" t="e">
        <f>Q42/Q$12</f>
        <v>#DIV/0!</v>
      </c>
      <c r="S42" s="104">
        <f>$C42</f>
        <v>0</v>
      </c>
      <c r="T42" s="439" t="e">
        <f>S42/S$12</f>
        <v>#DIV/0!</v>
      </c>
      <c r="U42" s="104">
        <f>$C42</f>
        <v>0</v>
      </c>
      <c r="V42" s="439" t="e">
        <f>U42/U$12</f>
        <v>#DIV/0!</v>
      </c>
      <c r="W42" s="98"/>
    </row>
    <row r="43" spans="1:23" ht="22.5" customHeight="1">
      <c r="A43" s="395"/>
      <c r="B43" s="373" t="s">
        <v>112</v>
      </c>
      <c r="C43" s="102">
        <f>SUM('5.損益計算（平常時）'!C42:N42)</f>
        <v>0</v>
      </c>
      <c r="D43" s="440" t="e">
        <f t="shared" si="2"/>
        <v>#DIV/0!</v>
      </c>
      <c r="E43" s="102" t="e">
        <f>E$12*F43</f>
        <v>#DIV/0!</v>
      </c>
      <c r="F43" s="440" t="e">
        <f>$D43</f>
        <v>#DIV/0!</v>
      </c>
      <c r="G43" s="102" t="e">
        <f>G$12*H43</f>
        <v>#DIV/0!</v>
      </c>
      <c r="H43" s="440" t="e">
        <f>$D43</f>
        <v>#DIV/0!</v>
      </c>
      <c r="I43" s="102" t="e">
        <f>I$12*J43</f>
        <v>#DIV/0!</v>
      </c>
      <c r="J43" s="440" t="e">
        <f>$D43</f>
        <v>#DIV/0!</v>
      </c>
      <c r="K43" s="102" t="e">
        <f>K$12*L43</f>
        <v>#DIV/0!</v>
      </c>
      <c r="L43" s="440" t="e">
        <f>$D43</f>
        <v>#DIV/0!</v>
      </c>
      <c r="M43" s="102" t="e">
        <f>M$12*N43</f>
        <v>#DIV/0!</v>
      </c>
      <c r="N43" s="440" t="e">
        <f>$D43</f>
        <v>#DIV/0!</v>
      </c>
      <c r="O43" s="102" t="e">
        <f>O$12*P43</f>
        <v>#DIV/0!</v>
      </c>
      <c r="P43" s="440" t="e">
        <f>$D43</f>
        <v>#DIV/0!</v>
      </c>
      <c r="Q43" s="102" t="e">
        <f>Q$12*R43</f>
        <v>#DIV/0!</v>
      </c>
      <c r="R43" s="440" t="e">
        <f>$D43</f>
        <v>#DIV/0!</v>
      </c>
      <c r="S43" s="102" t="e">
        <f>S$12*T43</f>
        <v>#DIV/0!</v>
      </c>
      <c r="T43" s="440" t="e">
        <f>$D43</f>
        <v>#DIV/0!</v>
      </c>
      <c r="U43" s="102" t="e">
        <f>U$12*V43</f>
        <v>#DIV/0!</v>
      </c>
      <c r="V43" s="440" t="e">
        <f>$D43</f>
        <v>#DIV/0!</v>
      </c>
      <c r="W43" s="98"/>
    </row>
    <row r="44" spans="1:23" ht="22.5" customHeight="1">
      <c r="A44" s="395" t="s">
        <v>59</v>
      </c>
      <c r="B44" s="401"/>
      <c r="C44" s="402">
        <f>SUM('5.損益計算（平常時）'!C43:N43)</f>
        <v>0</v>
      </c>
      <c r="D44" s="597" t="e">
        <f t="shared" si="2"/>
        <v>#DIV/0!</v>
      </c>
      <c r="E44" s="402">
        <f>'2.投資計画'!Q46</f>
        <v>0</v>
      </c>
      <c r="F44" s="597" t="e">
        <f t="shared" ref="F44:F51" si="4">E44/E$12</f>
        <v>#DIV/0!</v>
      </c>
      <c r="G44" s="402">
        <f>'2.投資計画'!R46</f>
        <v>0</v>
      </c>
      <c r="H44" s="597" t="e">
        <f t="shared" ref="H44:H51" si="5">G44/G$12</f>
        <v>#DIV/0!</v>
      </c>
      <c r="I44" s="402">
        <f>'2.投資計画'!S46</f>
        <v>0</v>
      </c>
      <c r="J44" s="597" t="e">
        <f t="shared" ref="J44:J51" si="6">I44/I$12</f>
        <v>#DIV/0!</v>
      </c>
      <c r="K44" s="402">
        <f>'2.投資計画'!T46</f>
        <v>0</v>
      </c>
      <c r="L44" s="597" t="e">
        <f t="shared" ref="L44:L51" si="7">K44/K$12</f>
        <v>#DIV/0!</v>
      </c>
      <c r="M44" s="402">
        <f>'2.投資計画'!U46</f>
        <v>0</v>
      </c>
      <c r="N44" s="597" t="e">
        <f t="shared" ref="N44:N51" si="8">M44/M$12</f>
        <v>#DIV/0!</v>
      </c>
      <c r="O44" s="402">
        <f>'2.投資計画'!V46</f>
        <v>0</v>
      </c>
      <c r="P44" s="597" t="e">
        <f t="shared" ref="P44:P51" si="9">O44/O$12</f>
        <v>#DIV/0!</v>
      </c>
      <c r="Q44" s="402">
        <f>'2.投資計画'!W46</f>
        <v>0</v>
      </c>
      <c r="R44" s="597" t="e">
        <f t="shared" ref="R44:R51" si="10">Q44/Q$12</f>
        <v>#DIV/0!</v>
      </c>
      <c r="S44" s="402">
        <f>'2.投資計画'!X46</f>
        <v>0</v>
      </c>
      <c r="T44" s="597" t="e">
        <f t="shared" ref="T44:T51" si="11">S44/S$12</f>
        <v>#DIV/0!</v>
      </c>
      <c r="U44" s="402">
        <f>'2.投資計画'!Y46</f>
        <v>0</v>
      </c>
      <c r="V44" s="597" t="e">
        <f t="shared" ref="V44:V51" si="12">U44/U$12</f>
        <v>#DIV/0!</v>
      </c>
      <c r="W44" s="98"/>
    </row>
    <row r="45" spans="1:23" ht="22.5" customHeight="1">
      <c r="A45" s="592" t="s">
        <v>174</v>
      </c>
      <c r="B45" s="593"/>
      <c r="C45" s="376" t="e">
        <f>C18+C24+C27+C31+C38+C44</f>
        <v>#DIV/0!</v>
      </c>
      <c r="D45" s="598" t="e">
        <f t="shared" si="2"/>
        <v>#DIV/0!</v>
      </c>
      <c r="E45" s="376" t="e">
        <f>E18+E24+E27+E31+E38+E44</f>
        <v>#DIV/0!</v>
      </c>
      <c r="F45" s="598" t="e">
        <f t="shared" si="4"/>
        <v>#DIV/0!</v>
      </c>
      <c r="G45" s="376" t="e">
        <f>G18+G24+G27+G31+G38+G44</f>
        <v>#DIV/0!</v>
      </c>
      <c r="H45" s="598" t="e">
        <f t="shared" si="5"/>
        <v>#DIV/0!</v>
      </c>
      <c r="I45" s="376" t="e">
        <f>I18+I24+I27+I31+I38+I44</f>
        <v>#DIV/0!</v>
      </c>
      <c r="J45" s="598" t="e">
        <f t="shared" si="6"/>
        <v>#DIV/0!</v>
      </c>
      <c r="K45" s="376" t="e">
        <f>K18+K24+K27+K31+K38+K44</f>
        <v>#DIV/0!</v>
      </c>
      <c r="L45" s="598" t="e">
        <f t="shared" si="7"/>
        <v>#DIV/0!</v>
      </c>
      <c r="M45" s="376" t="e">
        <f>M18+M24+M27+M31+M38+M44</f>
        <v>#DIV/0!</v>
      </c>
      <c r="N45" s="598" t="e">
        <f t="shared" si="8"/>
        <v>#DIV/0!</v>
      </c>
      <c r="O45" s="376" t="e">
        <f>O18+O24+O27+O31+O38+O44</f>
        <v>#DIV/0!</v>
      </c>
      <c r="P45" s="598" t="e">
        <f t="shared" si="9"/>
        <v>#DIV/0!</v>
      </c>
      <c r="Q45" s="376" t="e">
        <f>Q18+Q24+Q27+Q31+Q38+Q44</f>
        <v>#DIV/0!</v>
      </c>
      <c r="R45" s="598" t="e">
        <f t="shared" si="10"/>
        <v>#DIV/0!</v>
      </c>
      <c r="S45" s="376" t="e">
        <f>S18+S24+S27+S31+S38+S44</f>
        <v>#DIV/0!</v>
      </c>
      <c r="T45" s="598" t="e">
        <f t="shared" si="11"/>
        <v>#DIV/0!</v>
      </c>
      <c r="U45" s="376" t="e">
        <f>U18+U24+U27+U31+U38+U44</f>
        <v>#DIV/0!</v>
      </c>
      <c r="V45" s="598" t="e">
        <f t="shared" si="12"/>
        <v>#DIV/0!</v>
      </c>
      <c r="W45" s="98"/>
    </row>
    <row r="46" spans="1:23" s="609" customFormat="1" ht="22.5" customHeight="1">
      <c r="A46" s="612" t="s">
        <v>123</v>
      </c>
      <c r="B46" s="613"/>
      <c r="C46" s="445" t="e">
        <f>C17-C45</f>
        <v>#DIV/0!</v>
      </c>
      <c r="D46" s="446" t="e">
        <f t="shared" si="2"/>
        <v>#DIV/0!</v>
      </c>
      <c r="E46" s="445" t="e">
        <f>E17-E45</f>
        <v>#DIV/0!</v>
      </c>
      <c r="F46" s="446" t="e">
        <f t="shared" si="4"/>
        <v>#DIV/0!</v>
      </c>
      <c r="G46" s="445" t="e">
        <f>G17-G45</f>
        <v>#DIV/0!</v>
      </c>
      <c r="H46" s="446" t="e">
        <f t="shared" si="5"/>
        <v>#DIV/0!</v>
      </c>
      <c r="I46" s="445" t="e">
        <f>I17-I45</f>
        <v>#DIV/0!</v>
      </c>
      <c r="J46" s="446" t="e">
        <f t="shared" si="6"/>
        <v>#DIV/0!</v>
      </c>
      <c r="K46" s="445" t="e">
        <f>K17-K45</f>
        <v>#DIV/0!</v>
      </c>
      <c r="L46" s="446" t="e">
        <f t="shared" si="7"/>
        <v>#DIV/0!</v>
      </c>
      <c r="M46" s="445" t="e">
        <f>M17-M45</f>
        <v>#DIV/0!</v>
      </c>
      <c r="N46" s="446" t="e">
        <f t="shared" si="8"/>
        <v>#DIV/0!</v>
      </c>
      <c r="O46" s="445" t="e">
        <f>O17-O45</f>
        <v>#DIV/0!</v>
      </c>
      <c r="P46" s="446" t="e">
        <f t="shared" si="9"/>
        <v>#DIV/0!</v>
      </c>
      <c r="Q46" s="445" t="e">
        <f>Q17-Q45</f>
        <v>#DIV/0!</v>
      </c>
      <c r="R46" s="446" t="e">
        <f t="shared" si="10"/>
        <v>#DIV/0!</v>
      </c>
      <c r="S46" s="445" t="e">
        <f>S17-S45</f>
        <v>#DIV/0!</v>
      </c>
      <c r="T46" s="446" t="e">
        <f t="shared" si="11"/>
        <v>#DIV/0!</v>
      </c>
      <c r="U46" s="445" t="e">
        <f>U17-U45</f>
        <v>#DIV/0!</v>
      </c>
      <c r="V46" s="446" t="e">
        <f t="shared" si="12"/>
        <v>#DIV/0!</v>
      </c>
      <c r="W46" s="608"/>
    </row>
    <row r="47" spans="1:23" ht="22.5" customHeight="1">
      <c r="A47" s="590"/>
      <c r="B47" s="591" t="s">
        <v>176</v>
      </c>
      <c r="C47" s="394">
        <f>SUM('5.損益計算（平常時）'!C45:N45)*-1</f>
        <v>0</v>
      </c>
      <c r="D47" s="599" t="e">
        <f t="shared" si="2"/>
        <v>#DIV/0!</v>
      </c>
      <c r="E47" s="394">
        <f>SUM('4.返済計画表'!R25:R36)*-1</f>
        <v>0</v>
      </c>
      <c r="F47" s="599" t="e">
        <f t="shared" si="4"/>
        <v>#DIV/0!</v>
      </c>
      <c r="G47" s="394">
        <f>SUM('4.返済計画表'!R37:R48)*-1</f>
        <v>0</v>
      </c>
      <c r="H47" s="599" t="e">
        <f t="shared" si="5"/>
        <v>#DIV/0!</v>
      </c>
      <c r="I47" s="394">
        <f>SUM('4.返済計画表'!R49:R60)*-1</f>
        <v>0</v>
      </c>
      <c r="J47" s="599" t="e">
        <f t="shared" si="6"/>
        <v>#DIV/0!</v>
      </c>
      <c r="K47" s="394">
        <f>SUM('4.返済計画表'!R61:R72)*-1</f>
        <v>0</v>
      </c>
      <c r="L47" s="599" t="e">
        <f t="shared" si="7"/>
        <v>#DIV/0!</v>
      </c>
      <c r="M47" s="394">
        <f>SUM('4.返済計画表'!R73:R84)*-1</f>
        <v>0</v>
      </c>
      <c r="N47" s="599" t="e">
        <f t="shared" si="8"/>
        <v>#DIV/0!</v>
      </c>
      <c r="O47" s="394">
        <f>SUM('4.返済計画表'!R85:R96)*-1</f>
        <v>0</v>
      </c>
      <c r="P47" s="599" t="e">
        <f t="shared" si="9"/>
        <v>#DIV/0!</v>
      </c>
      <c r="Q47" s="394">
        <f>SUM('4.返済計画表'!R97:R108)*-1</f>
        <v>0</v>
      </c>
      <c r="R47" s="599" t="e">
        <f t="shared" si="10"/>
        <v>#DIV/0!</v>
      </c>
      <c r="S47" s="394">
        <f>SUM('4.返済計画表'!R109:R120)*-1</f>
        <v>0</v>
      </c>
      <c r="T47" s="599" t="e">
        <f t="shared" si="11"/>
        <v>#DIV/0!</v>
      </c>
      <c r="U47" s="394">
        <f>SUM('4.返済計画表'!R121:R132)*-1</f>
        <v>0</v>
      </c>
      <c r="V47" s="599" t="e">
        <f t="shared" si="12"/>
        <v>#DIV/0!</v>
      </c>
      <c r="W47" s="98"/>
    </row>
    <row r="48" spans="1:23" s="609" customFormat="1" ht="22.5" customHeight="1">
      <c r="A48" s="390" t="s">
        <v>65</v>
      </c>
      <c r="B48" s="391"/>
      <c r="C48" s="392" t="e">
        <f>C46+C47</f>
        <v>#DIV/0!</v>
      </c>
      <c r="D48" s="393" t="e">
        <f t="shared" si="2"/>
        <v>#DIV/0!</v>
      </c>
      <c r="E48" s="392" t="e">
        <f>E46+E47</f>
        <v>#DIV/0!</v>
      </c>
      <c r="F48" s="393" t="e">
        <f t="shared" si="4"/>
        <v>#DIV/0!</v>
      </c>
      <c r="G48" s="392" t="e">
        <f>G46+G47</f>
        <v>#DIV/0!</v>
      </c>
      <c r="H48" s="393" t="e">
        <f t="shared" si="5"/>
        <v>#DIV/0!</v>
      </c>
      <c r="I48" s="392" t="e">
        <f>I46+I47</f>
        <v>#DIV/0!</v>
      </c>
      <c r="J48" s="393" t="e">
        <f t="shared" si="6"/>
        <v>#DIV/0!</v>
      </c>
      <c r="K48" s="392" t="e">
        <f>K46+K47</f>
        <v>#DIV/0!</v>
      </c>
      <c r="L48" s="393" t="e">
        <f t="shared" si="7"/>
        <v>#DIV/0!</v>
      </c>
      <c r="M48" s="392" t="e">
        <f>M46+M47</f>
        <v>#DIV/0!</v>
      </c>
      <c r="N48" s="393" t="e">
        <f t="shared" si="8"/>
        <v>#DIV/0!</v>
      </c>
      <c r="O48" s="392" t="e">
        <f>O46+O47</f>
        <v>#DIV/0!</v>
      </c>
      <c r="P48" s="393" t="e">
        <f t="shared" si="9"/>
        <v>#DIV/0!</v>
      </c>
      <c r="Q48" s="392" t="e">
        <f>Q46+Q47</f>
        <v>#DIV/0!</v>
      </c>
      <c r="R48" s="393" t="e">
        <f t="shared" si="10"/>
        <v>#DIV/0!</v>
      </c>
      <c r="S48" s="392" t="e">
        <f>S46+S47</f>
        <v>#DIV/0!</v>
      </c>
      <c r="T48" s="393" t="e">
        <f t="shared" si="11"/>
        <v>#DIV/0!</v>
      </c>
      <c r="U48" s="392" t="e">
        <f>U46+U47</f>
        <v>#DIV/0!</v>
      </c>
      <c r="V48" s="393" t="e">
        <f t="shared" si="12"/>
        <v>#DIV/0!</v>
      </c>
      <c r="W48" s="608"/>
    </row>
    <row r="49" spans="1:23" s="97" customFormat="1" ht="22.5" customHeight="1">
      <c r="A49" s="118"/>
      <c r="B49" s="396" t="s">
        <v>177</v>
      </c>
      <c r="C49" s="99">
        <v>0</v>
      </c>
      <c r="D49" s="600" t="e">
        <f t="shared" si="2"/>
        <v>#DIV/0!</v>
      </c>
      <c r="E49" s="99">
        <f>$C49</f>
        <v>0</v>
      </c>
      <c r="F49" s="600" t="e">
        <f t="shared" si="4"/>
        <v>#DIV/0!</v>
      </c>
      <c r="G49" s="99">
        <f>$C49</f>
        <v>0</v>
      </c>
      <c r="H49" s="600" t="e">
        <f t="shared" si="5"/>
        <v>#DIV/0!</v>
      </c>
      <c r="I49" s="99">
        <f>$C49</f>
        <v>0</v>
      </c>
      <c r="J49" s="600" t="e">
        <f t="shared" si="6"/>
        <v>#DIV/0!</v>
      </c>
      <c r="K49" s="99">
        <f>$C49</f>
        <v>0</v>
      </c>
      <c r="L49" s="600" t="e">
        <f t="shared" si="7"/>
        <v>#DIV/0!</v>
      </c>
      <c r="M49" s="99">
        <f>$C49</f>
        <v>0</v>
      </c>
      <c r="N49" s="600" t="e">
        <f t="shared" si="8"/>
        <v>#DIV/0!</v>
      </c>
      <c r="O49" s="99">
        <f>$C49</f>
        <v>0</v>
      </c>
      <c r="P49" s="600" t="e">
        <f t="shared" si="9"/>
        <v>#DIV/0!</v>
      </c>
      <c r="Q49" s="99">
        <f>$C49</f>
        <v>0</v>
      </c>
      <c r="R49" s="600" t="e">
        <f t="shared" si="10"/>
        <v>#DIV/0!</v>
      </c>
      <c r="S49" s="99">
        <f>$C49</f>
        <v>0</v>
      </c>
      <c r="T49" s="600" t="e">
        <f t="shared" si="11"/>
        <v>#DIV/0!</v>
      </c>
      <c r="U49" s="99">
        <f>$C49</f>
        <v>0</v>
      </c>
      <c r="V49" s="600" t="e">
        <f t="shared" si="12"/>
        <v>#DIV/0!</v>
      </c>
      <c r="W49" s="98"/>
    </row>
    <row r="50" spans="1:23" s="609" customFormat="1" ht="22.5" customHeight="1">
      <c r="A50" s="390" t="s">
        <v>69</v>
      </c>
      <c r="B50" s="391"/>
      <c r="C50" s="392" t="e">
        <f>C48+C49</f>
        <v>#DIV/0!</v>
      </c>
      <c r="D50" s="393" t="e">
        <f t="shared" si="2"/>
        <v>#DIV/0!</v>
      </c>
      <c r="E50" s="392" t="e">
        <f>E48+E49</f>
        <v>#DIV/0!</v>
      </c>
      <c r="F50" s="393" t="e">
        <f t="shared" si="4"/>
        <v>#DIV/0!</v>
      </c>
      <c r="G50" s="392" t="e">
        <f>G48+G49</f>
        <v>#DIV/0!</v>
      </c>
      <c r="H50" s="393" t="e">
        <f t="shared" si="5"/>
        <v>#DIV/0!</v>
      </c>
      <c r="I50" s="392" t="e">
        <f>I48+I49</f>
        <v>#DIV/0!</v>
      </c>
      <c r="J50" s="393" t="e">
        <f t="shared" si="6"/>
        <v>#DIV/0!</v>
      </c>
      <c r="K50" s="392" t="e">
        <f>K48+K49</f>
        <v>#DIV/0!</v>
      </c>
      <c r="L50" s="393" t="e">
        <f t="shared" si="7"/>
        <v>#DIV/0!</v>
      </c>
      <c r="M50" s="392" t="e">
        <f>M48+M49</f>
        <v>#DIV/0!</v>
      </c>
      <c r="N50" s="393" t="e">
        <f t="shared" si="8"/>
        <v>#DIV/0!</v>
      </c>
      <c r="O50" s="392" t="e">
        <f>O48+O49</f>
        <v>#DIV/0!</v>
      </c>
      <c r="P50" s="393" t="e">
        <f t="shared" si="9"/>
        <v>#DIV/0!</v>
      </c>
      <c r="Q50" s="392" t="e">
        <f>Q48+Q49</f>
        <v>#DIV/0!</v>
      </c>
      <c r="R50" s="393" t="e">
        <f t="shared" si="10"/>
        <v>#DIV/0!</v>
      </c>
      <c r="S50" s="392" t="e">
        <f>S48+S49</f>
        <v>#DIV/0!</v>
      </c>
      <c r="T50" s="393" t="e">
        <f t="shared" si="11"/>
        <v>#DIV/0!</v>
      </c>
      <c r="U50" s="392" t="e">
        <f>U48+U49</f>
        <v>#DIV/0!</v>
      </c>
      <c r="V50" s="393" t="e">
        <f t="shared" si="12"/>
        <v>#DIV/0!</v>
      </c>
      <c r="W50" s="608"/>
    </row>
    <row r="51" spans="1:23" ht="22.5" customHeight="1">
      <c r="A51" s="406"/>
      <c r="B51" s="374" t="s">
        <v>126</v>
      </c>
      <c r="C51" s="404" t="e">
        <f>C50*20%</f>
        <v>#DIV/0!</v>
      </c>
      <c r="D51" s="600" t="e">
        <f t="shared" si="2"/>
        <v>#DIV/0!</v>
      </c>
      <c r="E51" s="404" t="e">
        <f>E50*20%</f>
        <v>#DIV/0!</v>
      </c>
      <c r="F51" s="600" t="e">
        <f t="shared" si="4"/>
        <v>#DIV/0!</v>
      </c>
      <c r="G51" s="404" t="e">
        <f>G50*20%</f>
        <v>#DIV/0!</v>
      </c>
      <c r="H51" s="600" t="e">
        <f t="shared" si="5"/>
        <v>#DIV/0!</v>
      </c>
      <c r="I51" s="404" t="e">
        <f>I50*20%</f>
        <v>#DIV/0!</v>
      </c>
      <c r="J51" s="600" t="e">
        <f t="shared" si="6"/>
        <v>#DIV/0!</v>
      </c>
      <c r="K51" s="404" t="e">
        <f>K50*20%</f>
        <v>#DIV/0!</v>
      </c>
      <c r="L51" s="600" t="e">
        <f t="shared" si="7"/>
        <v>#DIV/0!</v>
      </c>
      <c r="M51" s="404" t="e">
        <f>M50*20%</f>
        <v>#DIV/0!</v>
      </c>
      <c r="N51" s="600" t="e">
        <f t="shared" si="8"/>
        <v>#DIV/0!</v>
      </c>
      <c r="O51" s="404" t="e">
        <f>O50*20%</f>
        <v>#DIV/0!</v>
      </c>
      <c r="P51" s="600" t="e">
        <f t="shared" si="9"/>
        <v>#DIV/0!</v>
      </c>
      <c r="Q51" s="404" t="e">
        <f>Q50*20%</f>
        <v>#DIV/0!</v>
      </c>
      <c r="R51" s="600" t="e">
        <f t="shared" si="10"/>
        <v>#DIV/0!</v>
      </c>
      <c r="S51" s="404" t="e">
        <f>S50*20%</f>
        <v>#DIV/0!</v>
      </c>
      <c r="T51" s="600" t="e">
        <f t="shared" si="11"/>
        <v>#DIV/0!</v>
      </c>
      <c r="U51" s="404" t="e">
        <f>U50*20%</f>
        <v>#DIV/0!</v>
      </c>
      <c r="V51" s="600" t="e">
        <f t="shared" si="12"/>
        <v>#DIV/0!</v>
      </c>
      <c r="W51" s="98"/>
    </row>
    <row r="52" spans="1:23" s="609" customFormat="1" ht="22.5" customHeight="1">
      <c r="A52" s="909" t="s">
        <v>62</v>
      </c>
      <c r="B52" s="910"/>
      <c r="C52" s="445" t="e">
        <f>C50-C51</f>
        <v>#DIV/0!</v>
      </c>
      <c r="D52" s="446" t="e">
        <f>C52/C$12</f>
        <v>#DIV/0!</v>
      </c>
      <c r="E52" s="445" t="e">
        <f>E50-E51</f>
        <v>#DIV/0!</v>
      </c>
      <c r="F52" s="446" t="e">
        <f>E52/E$12</f>
        <v>#DIV/0!</v>
      </c>
      <c r="G52" s="445" t="e">
        <f>G50-G51</f>
        <v>#DIV/0!</v>
      </c>
      <c r="H52" s="446" t="e">
        <f>G52/G$12</f>
        <v>#DIV/0!</v>
      </c>
      <c r="I52" s="445" t="e">
        <f>I50-I51</f>
        <v>#DIV/0!</v>
      </c>
      <c r="J52" s="446" t="e">
        <f>I52/I$12</f>
        <v>#DIV/0!</v>
      </c>
      <c r="K52" s="445" t="e">
        <f>K50-K51</f>
        <v>#DIV/0!</v>
      </c>
      <c r="L52" s="446" t="e">
        <f>K52/K$12</f>
        <v>#DIV/0!</v>
      </c>
      <c r="M52" s="445" t="e">
        <f>M50-M51</f>
        <v>#DIV/0!</v>
      </c>
      <c r="N52" s="446" t="e">
        <f>M52/M$12</f>
        <v>#DIV/0!</v>
      </c>
      <c r="O52" s="445" t="e">
        <f>O50-O51</f>
        <v>#DIV/0!</v>
      </c>
      <c r="P52" s="446" t="e">
        <f>O52/O$12</f>
        <v>#DIV/0!</v>
      </c>
      <c r="Q52" s="445" t="e">
        <f>Q50-Q51</f>
        <v>#DIV/0!</v>
      </c>
      <c r="R52" s="446" t="e">
        <f>Q52/Q$12</f>
        <v>#DIV/0!</v>
      </c>
      <c r="S52" s="445" t="e">
        <f>S50-S51</f>
        <v>#DIV/0!</v>
      </c>
      <c r="T52" s="446" t="e">
        <f>S52/S$12</f>
        <v>#DIV/0!</v>
      </c>
      <c r="U52" s="445" t="e">
        <f>U50-U51</f>
        <v>#DIV/0!</v>
      </c>
      <c r="V52" s="446" t="e">
        <f>U52/U$12</f>
        <v>#DIV/0!</v>
      </c>
      <c r="W52" s="608"/>
    </row>
    <row r="53" spans="1:23" ht="22.5" customHeight="1">
      <c r="A53" s="905" t="s">
        <v>178</v>
      </c>
      <c r="B53" s="906"/>
      <c r="C53" s="376" t="e">
        <f>C52</f>
        <v>#DIV/0!</v>
      </c>
      <c r="D53" s="601" t="s">
        <v>55</v>
      </c>
      <c r="E53" s="376" t="e">
        <f>C53+E52</f>
        <v>#DIV/0!</v>
      </c>
      <c r="F53" s="601" t="s">
        <v>55</v>
      </c>
      <c r="G53" s="376" t="e">
        <f>G52+E53</f>
        <v>#DIV/0!</v>
      </c>
      <c r="H53" s="601" t="s">
        <v>55</v>
      </c>
      <c r="I53" s="376" t="e">
        <f>I52+G53</f>
        <v>#DIV/0!</v>
      </c>
      <c r="J53" s="601" t="s">
        <v>55</v>
      </c>
      <c r="K53" s="376" t="e">
        <f>K52+I53</f>
        <v>#DIV/0!</v>
      </c>
      <c r="L53" s="601" t="s">
        <v>55</v>
      </c>
      <c r="M53" s="376" t="e">
        <f>M52+K53</f>
        <v>#DIV/0!</v>
      </c>
      <c r="N53" s="601" t="s">
        <v>55</v>
      </c>
      <c r="O53" s="376" t="e">
        <f>O52+M53</f>
        <v>#DIV/0!</v>
      </c>
      <c r="P53" s="601" t="s">
        <v>55</v>
      </c>
      <c r="Q53" s="376" t="e">
        <f>Q52+O53</f>
        <v>#DIV/0!</v>
      </c>
      <c r="R53" s="601" t="s">
        <v>55</v>
      </c>
      <c r="S53" s="376" t="e">
        <f>S52+Q53</f>
        <v>#DIV/0!</v>
      </c>
      <c r="T53" s="601" t="s">
        <v>55</v>
      </c>
      <c r="U53" s="376" t="e">
        <f>U52+S53</f>
        <v>#DIV/0!</v>
      </c>
      <c r="V53" s="601" t="s">
        <v>55</v>
      </c>
      <c r="W53" s="98"/>
    </row>
    <row r="54" spans="1:23" s="97" customFormat="1" ht="12.75" customHeight="1">
      <c r="A54" s="604"/>
      <c r="B54" s="604"/>
      <c r="C54" s="397"/>
      <c r="D54" s="398"/>
      <c r="E54" s="397"/>
      <c r="F54" s="398"/>
      <c r="G54" s="397"/>
      <c r="H54" s="398"/>
      <c r="I54" s="397"/>
      <c r="J54" s="398"/>
      <c r="K54" s="397"/>
      <c r="L54" s="398"/>
      <c r="M54" s="397"/>
      <c r="N54" s="398"/>
      <c r="O54" s="397"/>
      <c r="P54" s="398"/>
      <c r="Q54" s="397"/>
      <c r="R54" s="398"/>
      <c r="S54" s="397"/>
      <c r="T54" s="398"/>
      <c r="U54" s="397"/>
      <c r="V54" s="398"/>
      <c r="W54" s="98"/>
    </row>
    <row r="55" spans="1:23" s="609" customFormat="1" ht="22.5" customHeight="1">
      <c r="A55" s="909" t="s">
        <v>150</v>
      </c>
      <c r="B55" s="910"/>
      <c r="C55" s="445" t="e">
        <f>C52+C44</f>
        <v>#DIV/0!</v>
      </c>
      <c r="D55" s="446" t="e">
        <f>C55/C$12</f>
        <v>#DIV/0!</v>
      </c>
      <c r="E55" s="445" t="e">
        <f>E44+E52</f>
        <v>#DIV/0!</v>
      </c>
      <c r="F55" s="446" t="e">
        <f>E55/E$12</f>
        <v>#DIV/0!</v>
      </c>
      <c r="G55" s="445" t="e">
        <f>G44+G52</f>
        <v>#DIV/0!</v>
      </c>
      <c r="H55" s="446" t="e">
        <f>G55/G$12</f>
        <v>#DIV/0!</v>
      </c>
      <c r="I55" s="445" t="e">
        <f>I44+I52</f>
        <v>#DIV/0!</v>
      </c>
      <c r="J55" s="446" t="e">
        <f>I55/I$12</f>
        <v>#DIV/0!</v>
      </c>
      <c r="K55" s="445" t="e">
        <f>K44+K52</f>
        <v>#DIV/0!</v>
      </c>
      <c r="L55" s="446" t="e">
        <f>K55/K$12</f>
        <v>#DIV/0!</v>
      </c>
      <c r="M55" s="445" t="e">
        <f>M44+M52</f>
        <v>#DIV/0!</v>
      </c>
      <c r="N55" s="446" t="e">
        <f>M55/M$12</f>
        <v>#DIV/0!</v>
      </c>
      <c r="O55" s="445" t="e">
        <f>O44+O52</f>
        <v>#DIV/0!</v>
      </c>
      <c r="P55" s="446" t="e">
        <f>O55/O$12</f>
        <v>#DIV/0!</v>
      </c>
      <c r="Q55" s="445" t="e">
        <f>Q44+Q52</f>
        <v>#DIV/0!</v>
      </c>
      <c r="R55" s="446" t="e">
        <f>Q55/Q$12</f>
        <v>#DIV/0!</v>
      </c>
      <c r="S55" s="445" t="e">
        <f>S44+S52</f>
        <v>#DIV/0!</v>
      </c>
      <c r="T55" s="446" t="e">
        <f>S55/S$12</f>
        <v>#DIV/0!</v>
      </c>
      <c r="U55" s="445" t="e">
        <f>U44+U52</f>
        <v>#DIV/0!</v>
      </c>
      <c r="V55" s="446" t="e">
        <f>U55/U$12</f>
        <v>#DIV/0!</v>
      </c>
      <c r="W55" s="608"/>
    </row>
    <row r="56" spans="1:23" ht="22.5" customHeight="1">
      <c r="A56" s="897" t="s">
        <v>71</v>
      </c>
      <c r="B56" s="898"/>
      <c r="C56" s="376">
        <f>SUM('4.返済計画表'!Q13:Q24)</f>
        <v>0</v>
      </c>
      <c r="D56" s="598" t="e">
        <f>C56/C$12</f>
        <v>#DIV/0!</v>
      </c>
      <c r="E56" s="376">
        <f>SUM('4.返済計画表'!Q25:Q36)</f>
        <v>0</v>
      </c>
      <c r="F56" s="598" t="e">
        <f>E56/E$12</f>
        <v>#DIV/0!</v>
      </c>
      <c r="G56" s="376">
        <f>SUM('4.返済計画表'!Q37:Q48)</f>
        <v>0</v>
      </c>
      <c r="H56" s="598" t="e">
        <f>G56/G$12</f>
        <v>#DIV/0!</v>
      </c>
      <c r="I56" s="376">
        <f>SUM('4.返済計画表'!Q49:Q60)</f>
        <v>0</v>
      </c>
      <c r="J56" s="598" t="e">
        <f>I56/I$12</f>
        <v>#DIV/0!</v>
      </c>
      <c r="K56" s="376">
        <f>SUM('4.返済計画表'!Q61:Q72)</f>
        <v>0</v>
      </c>
      <c r="L56" s="598" t="e">
        <f>K56/K$12</f>
        <v>#DIV/0!</v>
      </c>
      <c r="M56" s="376">
        <f>SUM('4.返済計画表'!Q73:Q84)</f>
        <v>0</v>
      </c>
      <c r="N56" s="598" t="e">
        <f>M56/M$12</f>
        <v>#DIV/0!</v>
      </c>
      <c r="O56" s="376">
        <f>SUM('4.返済計画表'!Q85:Q96)</f>
        <v>0</v>
      </c>
      <c r="P56" s="598" t="e">
        <f>O56/O$12</f>
        <v>#DIV/0!</v>
      </c>
      <c r="Q56" s="376">
        <f>SUM('4.返済計画表'!Q97:Q108)</f>
        <v>0</v>
      </c>
      <c r="R56" s="598" t="e">
        <f>Q56/Q$12</f>
        <v>#DIV/0!</v>
      </c>
      <c r="S56" s="376">
        <f>SUM('4.返済計画表'!Q109:Q120)</f>
        <v>0</v>
      </c>
      <c r="T56" s="598" t="e">
        <f>S56/S$12</f>
        <v>#DIV/0!</v>
      </c>
      <c r="U56" s="376">
        <f>SUM('4.返済計画表'!Q121:Q132)</f>
        <v>0</v>
      </c>
      <c r="V56" s="598" t="e">
        <f>U56/U$12</f>
        <v>#DIV/0!</v>
      </c>
      <c r="W56" s="98"/>
    </row>
    <row r="57" spans="1:23" s="609" customFormat="1" ht="22.5" customHeight="1">
      <c r="A57" s="610" t="s">
        <v>179</v>
      </c>
      <c r="B57" s="611"/>
      <c r="C57" s="387" t="e">
        <f>C55-C56</f>
        <v>#DIV/0!</v>
      </c>
      <c r="D57" s="389" t="e">
        <f>C57/C$12</f>
        <v>#DIV/0!</v>
      </c>
      <c r="E57" s="387" t="e">
        <f>E55-E56</f>
        <v>#DIV/0!</v>
      </c>
      <c r="F57" s="389" t="e">
        <f>E57/E$12</f>
        <v>#DIV/0!</v>
      </c>
      <c r="G57" s="387" t="e">
        <f>G55-G56</f>
        <v>#DIV/0!</v>
      </c>
      <c r="H57" s="389" t="e">
        <f>G57/G$12</f>
        <v>#DIV/0!</v>
      </c>
      <c r="I57" s="387" t="e">
        <f>I55-I56</f>
        <v>#DIV/0!</v>
      </c>
      <c r="J57" s="389" t="e">
        <f>I57/I$12</f>
        <v>#DIV/0!</v>
      </c>
      <c r="K57" s="387" t="e">
        <f>K55-K56</f>
        <v>#DIV/0!</v>
      </c>
      <c r="L57" s="389" t="e">
        <f>K57/K$12</f>
        <v>#DIV/0!</v>
      </c>
      <c r="M57" s="387" t="e">
        <f>M55-M56</f>
        <v>#DIV/0!</v>
      </c>
      <c r="N57" s="389" t="e">
        <f>M57/M$12</f>
        <v>#DIV/0!</v>
      </c>
      <c r="O57" s="387" t="e">
        <f>O55-O56</f>
        <v>#DIV/0!</v>
      </c>
      <c r="P57" s="389" t="e">
        <f>O57/O$12</f>
        <v>#DIV/0!</v>
      </c>
      <c r="Q57" s="387" t="e">
        <f>Q55-Q56</f>
        <v>#DIV/0!</v>
      </c>
      <c r="R57" s="389" t="e">
        <f>Q57/Q$12</f>
        <v>#DIV/0!</v>
      </c>
      <c r="S57" s="387" t="e">
        <f>S55-S56</f>
        <v>#DIV/0!</v>
      </c>
      <c r="T57" s="389" t="e">
        <f>S57/S$12</f>
        <v>#DIV/0!</v>
      </c>
      <c r="U57" s="387" t="e">
        <f>U55-U56</f>
        <v>#DIV/0!</v>
      </c>
      <c r="V57" s="389" t="e">
        <f>U57/U$12</f>
        <v>#DIV/0!</v>
      </c>
      <c r="W57" s="608"/>
    </row>
    <row r="58" spans="1:23" ht="22.5" customHeight="1">
      <c r="A58" s="103" t="s">
        <v>180</v>
      </c>
      <c r="B58" s="100"/>
      <c r="C58" s="99">
        <f>'3.資金調達計画'!D9</f>
        <v>0</v>
      </c>
      <c r="D58" s="602" t="s">
        <v>55</v>
      </c>
      <c r="E58" s="99" t="e">
        <f>C59</f>
        <v>#DIV/0!</v>
      </c>
      <c r="F58" s="602" t="s">
        <v>55</v>
      </c>
      <c r="G58" s="99" t="e">
        <f>E59</f>
        <v>#DIV/0!</v>
      </c>
      <c r="H58" s="602" t="s">
        <v>55</v>
      </c>
      <c r="I58" s="99" t="e">
        <f>G59</f>
        <v>#DIV/0!</v>
      </c>
      <c r="J58" s="602" t="s">
        <v>55</v>
      </c>
      <c r="K58" s="99" t="e">
        <f>I59</f>
        <v>#DIV/0!</v>
      </c>
      <c r="L58" s="602" t="s">
        <v>55</v>
      </c>
      <c r="M58" s="99" t="e">
        <f>K59</f>
        <v>#DIV/0!</v>
      </c>
      <c r="N58" s="602" t="s">
        <v>55</v>
      </c>
      <c r="O58" s="99" t="e">
        <f>M59</f>
        <v>#DIV/0!</v>
      </c>
      <c r="P58" s="602" t="s">
        <v>55</v>
      </c>
      <c r="Q58" s="99" t="e">
        <f>O59</f>
        <v>#DIV/0!</v>
      </c>
      <c r="R58" s="602" t="s">
        <v>55</v>
      </c>
      <c r="S58" s="99" t="e">
        <f>Q59</f>
        <v>#DIV/0!</v>
      </c>
      <c r="T58" s="602" t="s">
        <v>55</v>
      </c>
      <c r="U58" s="99" t="e">
        <f>S59</f>
        <v>#DIV/0!</v>
      </c>
      <c r="V58" s="602" t="s">
        <v>55</v>
      </c>
      <c r="W58" s="98"/>
    </row>
    <row r="59" spans="1:23" ht="22.5" customHeight="1">
      <c r="A59" s="101" t="s">
        <v>181</v>
      </c>
      <c r="B59" s="489"/>
      <c r="C59" s="102" t="e">
        <f>C57+C58</f>
        <v>#DIV/0!</v>
      </c>
      <c r="D59" s="603" t="s">
        <v>55</v>
      </c>
      <c r="E59" s="102" t="e">
        <f t="shared" ref="E59" si="13">E57+E58</f>
        <v>#DIV/0!</v>
      </c>
      <c r="F59" s="603" t="s">
        <v>55</v>
      </c>
      <c r="G59" s="102" t="e">
        <f t="shared" ref="G59" si="14">G57+G58</f>
        <v>#DIV/0!</v>
      </c>
      <c r="H59" s="603" t="s">
        <v>55</v>
      </c>
      <c r="I59" s="102" t="e">
        <f t="shared" ref="I59" si="15">I57+I58</f>
        <v>#DIV/0!</v>
      </c>
      <c r="J59" s="603" t="s">
        <v>55</v>
      </c>
      <c r="K59" s="102" t="e">
        <f t="shared" ref="K59" si="16">K57+K58</f>
        <v>#DIV/0!</v>
      </c>
      <c r="L59" s="603" t="s">
        <v>55</v>
      </c>
      <c r="M59" s="102" t="e">
        <f t="shared" ref="M59" si="17">M57+M58</f>
        <v>#DIV/0!</v>
      </c>
      <c r="N59" s="603" t="s">
        <v>55</v>
      </c>
      <c r="O59" s="102" t="e">
        <f t="shared" ref="O59" si="18">O57+O58</f>
        <v>#DIV/0!</v>
      </c>
      <c r="P59" s="603" t="s">
        <v>55</v>
      </c>
      <c r="Q59" s="102" t="e">
        <f t="shared" ref="Q59" si="19">Q57+Q58</f>
        <v>#DIV/0!</v>
      </c>
      <c r="R59" s="603" t="s">
        <v>55</v>
      </c>
      <c r="S59" s="102" t="e">
        <f t="shared" ref="S59" si="20">S57+S58</f>
        <v>#DIV/0!</v>
      </c>
      <c r="T59" s="603" t="s">
        <v>55</v>
      </c>
      <c r="U59" s="102" t="e">
        <f t="shared" ref="U59" si="21">U57+U58</f>
        <v>#DIV/0!</v>
      </c>
      <c r="V59" s="603" t="s">
        <v>55</v>
      </c>
      <c r="W59" s="98"/>
    </row>
    <row r="60" spans="1:23" s="609" customFormat="1" ht="22.5" customHeight="1">
      <c r="A60" s="907" t="s">
        <v>61</v>
      </c>
      <c r="B60" s="908"/>
      <c r="C60" s="605">
        <f>'4.返済計画表'!C7+'4.返済計画表'!J7</f>
        <v>0</v>
      </c>
      <c r="D60" s="606" t="s">
        <v>182</v>
      </c>
      <c r="E60" s="605">
        <f>C61</f>
        <v>0</v>
      </c>
      <c r="F60" s="607" t="e">
        <f>E60/E$12</f>
        <v>#DIV/0!</v>
      </c>
      <c r="G60" s="605">
        <f>E61</f>
        <v>0</v>
      </c>
      <c r="H60" s="607" t="e">
        <f>G60/G$12</f>
        <v>#DIV/0!</v>
      </c>
      <c r="I60" s="605">
        <f>G61</f>
        <v>0</v>
      </c>
      <c r="J60" s="607" t="e">
        <f>I60/I$12</f>
        <v>#DIV/0!</v>
      </c>
      <c r="K60" s="605">
        <f>I61</f>
        <v>0</v>
      </c>
      <c r="L60" s="607" t="e">
        <f>K60/K$12</f>
        <v>#DIV/0!</v>
      </c>
      <c r="M60" s="605">
        <f>K61</f>
        <v>0</v>
      </c>
      <c r="N60" s="607" t="e">
        <f>M60/M$12</f>
        <v>#DIV/0!</v>
      </c>
      <c r="O60" s="605">
        <f>M61</f>
        <v>0</v>
      </c>
      <c r="P60" s="607" t="e">
        <f>O60/O$12</f>
        <v>#DIV/0!</v>
      </c>
      <c r="Q60" s="605">
        <f>O61</f>
        <v>0</v>
      </c>
      <c r="R60" s="607" t="e">
        <f>Q60/Q$12</f>
        <v>#DIV/0!</v>
      </c>
      <c r="S60" s="605">
        <f>Q61</f>
        <v>0</v>
      </c>
      <c r="T60" s="607" t="e">
        <f>S60/S$12</f>
        <v>#DIV/0!</v>
      </c>
      <c r="U60" s="605">
        <f>S61</f>
        <v>0</v>
      </c>
      <c r="V60" s="607" t="e">
        <f>U60/U$12</f>
        <v>#DIV/0!</v>
      </c>
      <c r="W60" s="608"/>
    </row>
    <row r="61" spans="1:23" ht="22.5" customHeight="1">
      <c r="A61" s="901" t="s">
        <v>63</v>
      </c>
      <c r="B61" s="902"/>
      <c r="C61" s="102">
        <f>'4.返済計画表'!T24</f>
        <v>0</v>
      </c>
      <c r="D61" s="603" t="s">
        <v>55</v>
      </c>
      <c r="E61" s="102">
        <f>E60-E56</f>
        <v>0</v>
      </c>
      <c r="F61" s="440" t="e">
        <f>E61/E$12</f>
        <v>#DIV/0!</v>
      </c>
      <c r="G61" s="102">
        <f>G60-G56</f>
        <v>0</v>
      </c>
      <c r="H61" s="440" t="e">
        <f>G61/G$12</f>
        <v>#DIV/0!</v>
      </c>
      <c r="I61" s="102">
        <f>I60-I56</f>
        <v>0</v>
      </c>
      <c r="J61" s="440" t="e">
        <f>I61/I$12</f>
        <v>#DIV/0!</v>
      </c>
      <c r="K61" s="102">
        <f>K60-K56</f>
        <v>0</v>
      </c>
      <c r="L61" s="440" t="e">
        <f>K61/K$12</f>
        <v>#DIV/0!</v>
      </c>
      <c r="M61" s="102">
        <f>M60-M56</f>
        <v>0</v>
      </c>
      <c r="N61" s="440" t="e">
        <f>M61/M$12</f>
        <v>#DIV/0!</v>
      </c>
      <c r="O61" s="102">
        <f>O60-O56</f>
        <v>0</v>
      </c>
      <c r="P61" s="440" t="e">
        <f>O61/O$12</f>
        <v>#DIV/0!</v>
      </c>
      <c r="Q61" s="102">
        <f>Q60-Q56</f>
        <v>0</v>
      </c>
      <c r="R61" s="440" t="e">
        <f>Q61/Q$12</f>
        <v>#DIV/0!</v>
      </c>
      <c r="S61" s="102">
        <f>S56</f>
        <v>0</v>
      </c>
      <c r="T61" s="440" t="e">
        <f>S61/S$12</f>
        <v>#DIV/0!</v>
      </c>
      <c r="U61" s="102">
        <f>U60-U56</f>
        <v>0</v>
      </c>
      <c r="V61" s="440" t="e">
        <f>U61/U$12</f>
        <v>#DIV/0!</v>
      </c>
      <c r="W61" s="98"/>
    </row>
    <row r="62" spans="1:23" ht="18" customHeight="1">
      <c r="W62" s="98"/>
    </row>
    <row r="63" spans="1:23" ht="18" customHeight="1">
      <c r="W63" s="98"/>
    </row>
    <row r="64" spans="1:23" ht="18" customHeight="1">
      <c r="W64" s="98"/>
    </row>
    <row r="65" spans="23:23" ht="18" customHeight="1">
      <c r="W65" s="98"/>
    </row>
    <row r="66" spans="23:23" ht="18" customHeight="1">
      <c r="W66" s="98"/>
    </row>
    <row r="67" spans="23:23" ht="18" customHeight="1">
      <c r="W67" s="98"/>
    </row>
    <row r="68" spans="23:23" ht="18" customHeight="1">
      <c r="W68" s="98"/>
    </row>
    <row r="69" spans="23:23" ht="18" customHeight="1">
      <c r="W69" s="98"/>
    </row>
    <row r="70" spans="23:23" ht="18" customHeight="1">
      <c r="W70" s="98"/>
    </row>
    <row r="71" spans="23:23" ht="18" customHeight="1">
      <c r="W71" s="98"/>
    </row>
    <row r="72" spans="23:23" ht="18" customHeight="1">
      <c r="W72" s="98"/>
    </row>
    <row r="73" spans="23:23" ht="18" customHeight="1">
      <c r="W73" s="98"/>
    </row>
    <row r="74" spans="23:23" ht="18" customHeight="1">
      <c r="W74" s="98"/>
    </row>
    <row r="75" spans="23:23" ht="18" customHeight="1">
      <c r="W75" s="98"/>
    </row>
    <row r="76" spans="23:23" ht="18" customHeight="1">
      <c r="W76" s="98"/>
    </row>
    <row r="77" spans="23:23" ht="18" customHeight="1">
      <c r="W77" s="98"/>
    </row>
  </sheetData>
  <mergeCells count="62">
    <mergeCell ref="X9:Y9"/>
    <mergeCell ref="X10:Y10"/>
    <mergeCell ref="X4:Y4"/>
    <mergeCell ref="X5:Y5"/>
    <mergeCell ref="X6:Y6"/>
    <mergeCell ref="X7:Y7"/>
    <mergeCell ref="X8:Y8"/>
    <mergeCell ref="U13:V13"/>
    <mergeCell ref="A7:B9"/>
    <mergeCell ref="C7:V9"/>
    <mergeCell ref="O5:P5"/>
    <mergeCell ref="Q5:R5"/>
    <mergeCell ref="S5:T5"/>
    <mergeCell ref="U5:V5"/>
    <mergeCell ref="C5:D5"/>
    <mergeCell ref="E5:F5"/>
    <mergeCell ref="G5:H5"/>
    <mergeCell ref="I5:J5"/>
    <mergeCell ref="K5:L5"/>
    <mergeCell ref="M5:N5"/>
    <mergeCell ref="K6:L6"/>
    <mergeCell ref="M6:N6"/>
    <mergeCell ref="O6:P6"/>
    <mergeCell ref="M13:N13"/>
    <mergeCell ref="O13:P13"/>
    <mergeCell ref="A38:B38"/>
    <mergeCell ref="Q13:R13"/>
    <mergeCell ref="S13:T13"/>
    <mergeCell ref="A14:B14"/>
    <mergeCell ref="A18:B18"/>
    <mergeCell ref="A24:B24"/>
    <mergeCell ref="I13:J13"/>
    <mergeCell ref="K13:L13"/>
    <mergeCell ref="A60:B60"/>
    <mergeCell ref="A61:B61"/>
    <mergeCell ref="A27:B27"/>
    <mergeCell ref="A31:B31"/>
    <mergeCell ref="A52:B52"/>
    <mergeCell ref="A53:B53"/>
    <mergeCell ref="A55:B55"/>
    <mergeCell ref="A56:B56"/>
    <mergeCell ref="E6:F6"/>
    <mergeCell ref="C13:D13"/>
    <mergeCell ref="E13:F13"/>
    <mergeCell ref="G13:H13"/>
    <mergeCell ref="G6:H6"/>
    <mergeCell ref="I6:J6"/>
    <mergeCell ref="A1:V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S6:T6"/>
    <mergeCell ref="U6:V6"/>
    <mergeCell ref="Q6:R6"/>
    <mergeCell ref="C6:D6"/>
  </mergeCells>
  <phoneticPr fontId="2"/>
  <conditionalFormatting sqref="A60:XFD61 E56:V56">
    <cfRule type="cellIs" dxfId="1" priority="1" stopIfTrue="1" operator="lessThan">
      <formula>0</formula>
    </cfRule>
  </conditionalFormatting>
  <pageMargins left="0.31496062992125984" right="0.15748031496062992" top="0.31496062992125984" bottom="0.19685039370078741" header="0.27559055118110237" footer="0.15748031496062992"/>
  <pageSetup paperSize="9" scale="4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77"/>
  <sheetViews>
    <sheetView view="pageBreakPreview" zoomScale="80" zoomScaleNormal="100" zoomScaleSheetLayoutView="80" workbookViewId="0">
      <selection sqref="A1:V1"/>
    </sheetView>
  </sheetViews>
  <sheetFormatPr baseColWidth="10" defaultColWidth="8" defaultRowHeight="18" customHeight="1"/>
  <cols>
    <col min="1" max="1" width="1.6640625" style="96" customWidth="1"/>
    <col min="2" max="2" width="11.6640625" style="96" customWidth="1"/>
    <col min="3" max="3" width="9.1640625" style="106" customWidth="1"/>
    <col min="4" max="4" width="6.1640625" style="121" customWidth="1"/>
    <col min="5" max="5" width="9.1640625" style="106" customWidth="1"/>
    <col min="6" max="6" width="6.1640625" style="121" customWidth="1"/>
    <col min="7" max="7" width="9.1640625" style="106" customWidth="1"/>
    <col min="8" max="8" width="6.1640625" style="121" customWidth="1"/>
    <col min="9" max="9" width="9.1640625" style="106" customWidth="1"/>
    <col min="10" max="10" width="6.1640625" style="121" customWidth="1"/>
    <col min="11" max="11" width="9.1640625" style="106" customWidth="1"/>
    <col min="12" max="12" width="6.1640625" style="121" customWidth="1"/>
    <col min="13" max="13" width="10.6640625" style="106" customWidth="1"/>
    <col min="14" max="14" width="6.1640625" style="121" customWidth="1"/>
    <col min="15" max="15" width="10.6640625" style="106" customWidth="1"/>
    <col min="16" max="16" width="6.6640625" style="121" customWidth="1"/>
    <col min="17" max="17" width="10.6640625" style="106" customWidth="1"/>
    <col min="18" max="18" width="6.1640625" style="121" customWidth="1"/>
    <col min="19" max="19" width="10.6640625" style="106" customWidth="1"/>
    <col min="20" max="20" width="6.1640625" style="121" customWidth="1"/>
    <col min="21" max="21" width="10.6640625" style="106" customWidth="1"/>
    <col min="22" max="22" width="6.1640625" style="121" customWidth="1"/>
    <col min="23" max="41" width="11" style="96" customWidth="1"/>
    <col min="42" max="16384" width="8" style="96"/>
  </cols>
  <sheetData>
    <row r="1" spans="1:38" ht="33.75" customHeight="1" thickBot="1">
      <c r="A1" s="866" t="s">
        <v>210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X1" s="96" t="s">
        <v>251</v>
      </c>
    </row>
    <row r="2" spans="1:38" ht="9.75" customHeight="1">
      <c r="A2" s="97"/>
      <c r="B2" s="97"/>
      <c r="C2" s="98"/>
      <c r="D2" s="107"/>
      <c r="E2" s="98"/>
      <c r="F2" s="107"/>
      <c r="G2" s="98"/>
      <c r="H2" s="107"/>
      <c r="I2" s="98"/>
      <c r="J2" s="107"/>
      <c r="K2" s="98"/>
      <c r="L2" s="107"/>
      <c r="M2" s="98"/>
      <c r="N2" s="107"/>
      <c r="O2" s="98"/>
      <c r="P2" s="107"/>
      <c r="Q2" s="98"/>
      <c r="R2" s="107"/>
      <c r="S2" s="98"/>
      <c r="T2" s="107"/>
      <c r="U2" s="98"/>
      <c r="V2" s="107"/>
      <c r="W2" s="98"/>
    </row>
    <row r="3" spans="1:38" ht="9.75" customHeight="1" thickBot="1">
      <c r="A3" s="97"/>
      <c r="B3" s="97"/>
      <c r="C3" s="98"/>
      <c r="D3" s="107"/>
      <c r="E3" s="98"/>
      <c r="F3" s="107"/>
      <c r="G3" s="98"/>
      <c r="H3" s="107"/>
      <c r="I3" s="98"/>
      <c r="J3" s="107"/>
      <c r="K3" s="98"/>
      <c r="L3" s="107"/>
      <c r="M3" s="98"/>
      <c r="N3" s="107"/>
      <c r="O3" s="98"/>
      <c r="P3" s="107"/>
      <c r="Q3" s="98"/>
      <c r="R3" s="107"/>
      <c r="S3" s="98"/>
      <c r="T3" s="107"/>
      <c r="U3" s="98"/>
      <c r="V3" s="107"/>
      <c r="W3" s="98"/>
    </row>
    <row r="4" spans="1:38" ht="15" customHeight="1" thickBot="1">
      <c r="A4" s="377" t="s">
        <v>183</v>
      </c>
      <c r="B4" s="379"/>
      <c r="C4" s="380">
        <v>1</v>
      </c>
      <c r="D4" s="381" t="s">
        <v>70</v>
      </c>
      <c r="E4" s="382">
        <v>2</v>
      </c>
      <c r="F4" s="383" t="s">
        <v>70</v>
      </c>
      <c r="G4" s="382">
        <v>3</v>
      </c>
      <c r="H4" s="383" t="s">
        <v>70</v>
      </c>
      <c r="I4" s="382">
        <v>4</v>
      </c>
      <c r="J4" s="383" t="s">
        <v>70</v>
      </c>
      <c r="K4" s="382">
        <v>5</v>
      </c>
      <c r="L4" s="383" t="s">
        <v>70</v>
      </c>
      <c r="M4" s="382">
        <v>6</v>
      </c>
      <c r="N4" s="383" t="s">
        <v>70</v>
      </c>
      <c r="O4" s="382">
        <v>7</v>
      </c>
      <c r="P4" s="383" t="s">
        <v>70</v>
      </c>
      <c r="Q4" s="382">
        <v>8</v>
      </c>
      <c r="R4" s="383" t="s">
        <v>70</v>
      </c>
      <c r="S4" s="382">
        <v>9</v>
      </c>
      <c r="T4" s="383" t="s">
        <v>70</v>
      </c>
      <c r="U4" s="382">
        <v>10</v>
      </c>
      <c r="V4" s="383" t="s">
        <v>70</v>
      </c>
      <c r="W4" s="98"/>
      <c r="X4" s="857" t="s">
        <v>133</v>
      </c>
      <c r="Y4" s="858"/>
      <c r="Z4" s="411" t="str">
        <f>'5.損益計算（不調時)'!C4</f>
        <v>1月</v>
      </c>
      <c r="AA4" s="411" t="str">
        <f>'5.損益計算（不調時)'!D4</f>
        <v>2月</v>
      </c>
      <c r="AB4" s="411" t="str">
        <f>'5.損益計算（不調時)'!E4</f>
        <v>3月</v>
      </c>
      <c r="AC4" s="411" t="str">
        <f>'5.損益計算（不調時)'!F4</f>
        <v>4月</v>
      </c>
      <c r="AD4" s="411" t="str">
        <f>'5.損益計算（不調時)'!G4</f>
        <v>5月</v>
      </c>
      <c r="AE4" s="411" t="str">
        <f>'5.損益計算（不調時)'!H4</f>
        <v>6月</v>
      </c>
      <c r="AF4" s="411" t="str">
        <f>'5.損益計算（不調時)'!I4</f>
        <v>7月</v>
      </c>
      <c r="AG4" s="411" t="str">
        <f>'5.損益計算（不調時)'!J4</f>
        <v>8月</v>
      </c>
      <c r="AH4" s="411" t="str">
        <f>'5.損益計算（不調時)'!K4</f>
        <v>9月</v>
      </c>
      <c r="AI4" s="411" t="str">
        <f>'5.損益計算（不調時)'!L4</f>
        <v>10月</v>
      </c>
      <c r="AJ4" s="411" t="str">
        <f>'5.損益計算（不調時)'!M4</f>
        <v>11月</v>
      </c>
      <c r="AK4" s="411" t="str">
        <f>'5.損益計算（不調時)'!N4</f>
        <v>12月</v>
      </c>
      <c r="AL4" s="462" t="s">
        <v>214</v>
      </c>
    </row>
    <row r="5" spans="1:38" ht="15" customHeight="1">
      <c r="A5" s="407" t="s">
        <v>186</v>
      </c>
      <c r="B5" s="408"/>
      <c r="C5" s="867">
        <v>1</v>
      </c>
      <c r="D5" s="868"/>
      <c r="E5" s="867">
        <v>1.05</v>
      </c>
      <c r="F5" s="868"/>
      <c r="G5" s="867">
        <v>1.1000000000000001</v>
      </c>
      <c r="H5" s="868"/>
      <c r="I5" s="867">
        <v>1.1000000000000001</v>
      </c>
      <c r="J5" s="868"/>
      <c r="K5" s="867">
        <v>1.1000000000000001</v>
      </c>
      <c r="L5" s="868"/>
      <c r="M5" s="867">
        <v>1.1000000000000001</v>
      </c>
      <c r="N5" s="868"/>
      <c r="O5" s="867">
        <v>1.1000000000000001</v>
      </c>
      <c r="P5" s="868"/>
      <c r="Q5" s="867">
        <v>1.1000000000000001</v>
      </c>
      <c r="R5" s="868"/>
      <c r="S5" s="867">
        <v>1.1000000000000001</v>
      </c>
      <c r="T5" s="868"/>
      <c r="U5" s="867">
        <v>1.1000000000000001</v>
      </c>
      <c r="V5" s="868"/>
      <c r="W5" s="98"/>
      <c r="X5" s="859" t="s">
        <v>54</v>
      </c>
      <c r="Y5" s="860"/>
      <c r="Z5" s="412">
        <f t="shared" ref="Z5:AK5" si="0">Z10/(Z6+Z7)</f>
        <v>0</v>
      </c>
      <c r="AA5" s="412">
        <f t="shared" si="0"/>
        <v>0</v>
      </c>
      <c r="AB5" s="412">
        <f t="shared" si="0"/>
        <v>0</v>
      </c>
      <c r="AC5" s="412">
        <f t="shared" si="0"/>
        <v>0</v>
      </c>
      <c r="AD5" s="412">
        <f t="shared" si="0"/>
        <v>0</v>
      </c>
      <c r="AE5" s="412">
        <f t="shared" si="0"/>
        <v>0</v>
      </c>
      <c r="AF5" s="412">
        <f t="shared" si="0"/>
        <v>0</v>
      </c>
      <c r="AG5" s="412">
        <f t="shared" si="0"/>
        <v>0</v>
      </c>
      <c r="AH5" s="412">
        <f t="shared" si="0"/>
        <v>0</v>
      </c>
      <c r="AI5" s="412">
        <f t="shared" si="0"/>
        <v>0</v>
      </c>
      <c r="AJ5" s="412">
        <f t="shared" si="0"/>
        <v>0</v>
      </c>
      <c r="AK5" s="413">
        <f t="shared" si="0"/>
        <v>0</v>
      </c>
      <c r="AL5" s="460">
        <f>ROUND(AL10/(AL6+AL7),0)</f>
        <v>0</v>
      </c>
    </row>
    <row r="6" spans="1:38" ht="15" customHeight="1">
      <c r="A6" s="409" t="s">
        <v>185</v>
      </c>
      <c r="B6" s="410"/>
      <c r="C6" s="869">
        <v>1</v>
      </c>
      <c r="D6" s="870"/>
      <c r="E6" s="869">
        <v>1.01</v>
      </c>
      <c r="F6" s="870"/>
      <c r="G6" s="869">
        <v>1.02</v>
      </c>
      <c r="H6" s="870"/>
      <c r="I6" s="869">
        <v>1.03</v>
      </c>
      <c r="J6" s="870"/>
      <c r="K6" s="869">
        <v>1.04</v>
      </c>
      <c r="L6" s="870"/>
      <c r="M6" s="869">
        <v>1.05</v>
      </c>
      <c r="N6" s="870"/>
      <c r="O6" s="869">
        <v>1.06</v>
      </c>
      <c r="P6" s="870"/>
      <c r="Q6" s="869">
        <v>1.07</v>
      </c>
      <c r="R6" s="870"/>
      <c r="S6" s="869">
        <v>1.08</v>
      </c>
      <c r="T6" s="870"/>
      <c r="U6" s="869">
        <v>1.0900000000000001</v>
      </c>
      <c r="V6" s="870"/>
      <c r="W6" s="98"/>
      <c r="X6" s="848" t="str">
        <f>'5.損益計算（不調時)'!A6</f>
        <v>営業日数（平日）</v>
      </c>
      <c r="Y6" s="861"/>
      <c r="Z6" s="414">
        <f>'5.損益計算（不調時)'!C6</f>
        <v>21</v>
      </c>
      <c r="AA6" s="414">
        <f>'5.損益計算（不調時)'!D6</f>
        <v>19</v>
      </c>
      <c r="AB6" s="414">
        <f>'5.損益計算（不調時)'!E6</f>
        <v>22</v>
      </c>
      <c r="AC6" s="414">
        <f>'5.損益計算（不調時)'!F6</f>
        <v>21</v>
      </c>
      <c r="AD6" s="414">
        <f>'5.損益計算（不調時)'!G6</f>
        <v>20</v>
      </c>
      <c r="AE6" s="414">
        <f>'5.損益計算（不調時)'!H6</f>
        <v>22</v>
      </c>
      <c r="AF6" s="414">
        <f>'5.損益計算（不調時)'!I6</f>
        <v>22</v>
      </c>
      <c r="AG6" s="414">
        <f>'5.損益計算（不調時)'!J6</f>
        <v>23</v>
      </c>
      <c r="AH6" s="414">
        <f>'5.損益計算（不調時)'!K6</f>
        <v>20</v>
      </c>
      <c r="AI6" s="414">
        <f>'5.損益計算（不調時)'!L6</f>
        <v>22</v>
      </c>
      <c r="AJ6" s="414">
        <f>'5.損益計算（不調時)'!M6</f>
        <v>20</v>
      </c>
      <c r="AK6" s="414">
        <f>'5.損益計算（不調時)'!N6</f>
        <v>22</v>
      </c>
      <c r="AL6" s="464">
        <f>ROUND(AVERAGE(Z6:AK6),1)</f>
        <v>21.2</v>
      </c>
    </row>
    <row r="7" spans="1:38" ht="16.5" customHeight="1">
      <c r="A7" s="871" t="s">
        <v>108</v>
      </c>
      <c r="B7" s="872"/>
      <c r="C7" s="877"/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  <c r="O7" s="878"/>
      <c r="P7" s="878"/>
      <c r="Q7" s="878"/>
      <c r="R7" s="878"/>
      <c r="S7" s="878"/>
      <c r="T7" s="878"/>
      <c r="U7" s="878"/>
      <c r="V7" s="879"/>
      <c r="W7" s="98"/>
      <c r="X7" s="848" t="str">
        <f>'5.損益計算（不調時)'!A7</f>
        <v>営業日数（土日祝日）</v>
      </c>
      <c r="Y7" s="861"/>
      <c r="Z7" s="414">
        <f>'5.損益計算（不調時)'!C7</f>
        <v>10</v>
      </c>
      <c r="AA7" s="414">
        <f>'5.損益計算（不調時)'!D7</f>
        <v>9</v>
      </c>
      <c r="AB7" s="414">
        <f>'5.損益計算（不調時)'!E7</f>
        <v>9</v>
      </c>
      <c r="AC7" s="414">
        <f>'5.損益計算（不調時)'!F7</f>
        <v>9</v>
      </c>
      <c r="AD7" s="414">
        <f>'5.損益計算（不調時)'!G7</f>
        <v>11</v>
      </c>
      <c r="AE7" s="414">
        <f>'5.損益計算（不調時)'!H7</f>
        <v>8</v>
      </c>
      <c r="AF7" s="414">
        <f>'5.損益計算（不調時)'!I7</f>
        <v>9</v>
      </c>
      <c r="AG7" s="414">
        <f>'5.損益計算（不調時)'!J7</f>
        <v>8</v>
      </c>
      <c r="AH7" s="414">
        <f>'5.損益計算（不調時)'!K7</f>
        <v>10</v>
      </c>
      <c r="AI7" s="414">
        <f>'5.損益計算（不調時)'!L7</f>
        <v>9</v>
      </c>
      <c r="AJ7" s="414">
        <f>'5.損益計算（不調時)'!M7</f>
        <v>10</v>
      </c>
      <c r="AK7" s="414">
        <f>'5.損益計算（不調時)'!N7</f>
        <v>9</v>
      </c>
      <c r="AL7" s="461">
        <f>ROUND(AVERAGE(Z7:AK7),1)</f>
        <v>9.3000000000000007</v>
      </c>
    </row>
    <row r="8" spans="1:38" ht="16.5" customHeight="1">
      <c r="A8" s="873"/>
      <c r="B8" s="874"/>
      <c r="C8" s="880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1"/>
      <c r="O8" s="881"/>
      <c r="P8" s="881"/>
      <c r="Q8" s="881"/>
      <c r="R8" s="881"/>
      <c r="S8" s="881"/>
      <c r="T8" s="881"/>
      <c r="U8" s="881"/>
      <c r="V8" s="882"/>
      <c r="W8" s="98"/>
      <c r="X8" s="846" t="s">
        <v>140</v>
      </c>
      <c r="Y8" s="847"/>
      <c r="Z8" s="416">
        <f>'5.損益計算（不調時)'!C8</f>
        <v>0.95</v>
      </c>
      <c r="AA8" s="416">
        <f>'5.損益計算（不調時)'!D8</f>
        <v>0.95</v>
      </c>
      <c r="AB8" s="416">
        <f>'5.損益計算（不調時)'!E8</f>
        <v>1.05</v>
      </c>
      <c r="AC8" s="416">
        <f>'5.損益計算（不調時)'!F8</f>
        <v>1.05</v>
      </c>
      <c r="AD8" s="416">
        <f>'5.損益計算（不調時)'!G8</f>
        <v>0.95</v>
      </c>
      <c r="AE8" s="416">
        <f>'5.損益計算（不調時)'!H8</f>
        <v>0.95</v>
      </c>
      <c r="AF8" s="416">
        <f>'5.損益計算（不調時)'!I8</f>
        <v>1</v>
      </c>
      <c r="AG8" s="416">
        <f>'5.損益計算（不調時)'!J8</f>
        <v>0.95</v>
      </c>
      <c r="AH8" s="416">
        <f>'5.損益計算（不調時)'!K8</f>
        <v>1</v>
      </c>
      <c r="AI8" s="416">
        <f>'5.損益計算（不調時)'!L8</f>
        <v>1</v>
      </c>
      <c r="AJ8" s="416">
        <f>'5.損益計算（不調時)'!M8</f>
        <v>1</v>
      </c>
      <c r="AK8" s="416">
        <f>'5.損益計算（不調時)'!N8</f>
        <v>1.1000000000000001</v>
      </c>
      <c r="AL8" s="465" t="s">
        <v>182</v>
      </c>
    </row>
    <row r="9" spans="1:38" ht="16.5" customHeight="1">
      <c r="A9" s="875"/>
      <c r="B9" s="876"/>
      <c r="C9" s="883"/>
      <c r="D9" s="884"/>
      <c r="E9" s="884"/>
      <c r="F9" s="884"/>
      <c r="G9" s="884"/>
      <c r="H9" s="884"/>
      <c r="I9" s="884"/>
      <c r="J9" s="884"/>
      <c r="K9" s="884"/>
      <c r="L9" s="884"/>
      <c r="M9" s="884"/>
      <c r="N9" s="884"/>
      <c r="O9" s="884"/>
      <c r="P9" s="884"/>
      <c r="Q9" s="884"/>
      <c r="R9" s="884"/>
      <c r="S9" s="884"/>
      <c r="T9" s="884"/>
      <c r="U9" s="884"/>
      <c r="V9" s="885"/>
      <c r="W9" s="98"/>
      <c r="X9" s="848" t="s">
        <v>131</v>
      </c>
      <c r="Y9" s="849"/>
      <c r="Z9" s="448">
        <f>'5.損益計算（不調時)'!$N$9</f>
        <v>0.8</v>
      </c>
      <c r="AA9" s="448">
        <f>'5.損益計算（不調時)'!$N$9</f>
        <v>0.8</v>
      </c>
      <c r="AB9" s="448">
        <f>'5.損益計算（不調時)'!$N$9</f>
        <v>0.8</v>
      </c>
      <c r="AC9" s="448">
        <f>'5.損益計算（不調時)'!$N$9</f>
        <v>0.8</v>
      </c>
      <c r="AD9" s="448">
        <f>'5.損益計算（不調時)'!$N$9</f>
        <v>0.8</v>
      </c>
      <c r="AE9" s="448">
        <f>'5.損益計算（不調時)'!$N$9</f>
        <v>0.8</v>
      </c>
      <c r="AF9" s="448">
        <f>'5.損益計算（不調時)'!$N$9</f>
        <v>0.8</v>
      </c>
      <c r="AG9" s="448">
        <f>'5.損益計算（不調時)'!$N$9</f>
        <v>0.8</v>
      </c>
      <c r="AH9" s="448">
        <f>'5.損益計算（不調時)'!$N$9</f>
        <v>0.8</v>
      </c>
      <c r="AI9" s="448">
        <f>'5.損益計算（不調時)'!$N$9</f>
        <v>0.8</v>
      </c>
      <c r="AJ9" s="448">
        <f>'5.損益計算（不調時)'!$N$9</f>
        <v>0.8</v>
      </c>
      <c r="AK9" s="448">
        <f>'5.損益計算（不調時)'!$N$9</f>
        <v>0.8</v>
      </c>
      <c r="AL9" s="483" t="s">
        <v>182</v>
      </c>
    </row>
    <row r="10" spans="1:38" ht="16.5" customHeight="1" thickBot="1">
      <c r="A10" s="97"/>
      <c r="B10" s="97"/>
      <c r="C10" s="98"/>
      <c r="D10" s="107"/>
      <c r="E10" s="98"/>
      <c r="F10" s="107"/>
      <c r="G10" s="98"/>
      <c r="H10" s="107"/>
      <c r="I10" s="98"/>
      <c r="J10" s="107"/>
      <c r="K10" s="98"/>
      <c r="L10" s="107"/>
      <c r="M10" s="98"/>
      <c r="N10" s="107"/>
      <c r="O10" s="98"/>
      <c r="P10" s="107"/>
      <c r="Q10" s="98"/>
      <c r="R10" s="107"/>
      <c r="S10" s="98"/>
      <c r="T10" s="107"/>
      <c r="U10" s="98"/>
      <c r="V10" s="107"/>
      <c r="W10" s="98"/>
      <c r="X10" s="850" t="s">
        <v>47</v>
      </c>
      <c r="Y10" s="851"/>
      <c r="Z10" s="417">
        <f>(Z6*'1-2．事業モデル'!$F$17+Z7*'1-2．事業モデル'!$K$17)*Z8*Z9</f>
        <v>0</v>
      </c>
      <c r="AA10" s="417">
        <f>(AA6*'1-2．事業モデル'!$F$17+AA7*'1-2．事業モデル'!$K$17)*AA8*AA9</f>
        <v>0</v>
      </c>
      <c r="AB10" s="417">
        <f>(AB6*'1-2．事業モデル'!$F$17+AB7*'1-2．事業モデル'!$K$17)*AB8*AB9</f>
        <v>0</v>
      </c>
      <c r="AC10" s="417">
        <f>(AC6*'1-2．事業モデル'!$F$17+AC7*'1-2．事業モデル'!$K$17)*AC8*AC9</f>
        <v>0</v>
      </c>
      <c r="AD10" s="417">
        <f>(AD6*'1-2．事業モデル'!$F$17+AD7*'1-2．事業モデル'!$K$17)*AD8*AD9</f>
        <v>0</v>
      </c>
      <c r="AE10" s="417">
        <f>(AE6*'1-2．事業モデル'!$F$17+AE7*'1-2．事業モデル'!$K$17)*AE8*AE9</f>
        <v>0</v>
      </c>
      <c r="AF10" s="417">
        <f>(AF6*'1-2．事業モデル'!$F$17+AF7*'1-2．事業モデル'!$K$17)*AF8*AF9</f>
        <v>0</v>
      </c>
      <c r="AG10" s="417">
        <f>(AG6*'1-2．事業モデル'!$F$17+AG7*'1-2．事業モデル'!$K$17)*AG8*AG9</f>
        <v>0</v>
      </c>
      <c r="AH10" s="417">
        <f>(AH6*'1-2．事業モデル'!$F$17+AH7*'1-2．事業モデル'!$K$17)*AH8*AH9</f>
        <v>0</v>
      </c>
      <c r="AI10" s="417">
        <f>(AI6*'1-2．事業モデル'!$F$17+AI7*'1-2．事業モデル'!$K$17)*AI8*AI9</f>
        <v>0</v>
      </c>
      <c r="AJ10" s="417">
        <f>(AJ6*'1-2．事業モデル'!$F$17+AJ7*'1-2．事業モデル'!$K$17)*AJ8*AJ9</f>
        <v>0</v>
      </c>
      <c r="AK10" s="418">
        <f>(AK6*'1-2．事業モデル'!$F$17+AK7*'1-2．事業モデル'!$K$17)*AK8*AK9</f>
        <v>0</v>
      </c>
      <c r="AL10" s="463">
        <f>AVERAGE(Z10:AK10)</f>
        <v>0</v>
      </c>
    </row>
    <row r="11" spans="1:38" ht="15.75" customHeight="1">
      <c r="A11" s="377" t="s">
        <v>184</v>
      </c>
      <c r="B11" s="379"/>
      <c r="C11" s="380">
        <v>1</v>
      </c>
      <c r="D11" s="381" t="s">
        <v>70</v>
      </c>
      <c r="E11" s="382">
        <v>2</v>
      </c>
      <c r="F11" s="383" t="s">
        <v>70</v>
      </c>
      <c r="G11" s="382">
        <v>3</v>
      </c>
      <c r="H11" s="383" t="s">
        <v>70</v>
      </c>
      <c r="I11" s="382">
        <v>4</v>
      </c>
      <c r="J11" s="383" t="s">
        <v>70</v>
      </c>
      <c r="K11" s="382">
        <v>5</v>
      </c>
      <c r="L11" s="383" t="s">
        <v>70</v>
      </c>
      <c r="M11" s="382">
        <v>6</v>
      </c>
      <c r="N11" s="383" t="s">
        <v>70</v>
      </c>
      <c r="O11" s="382">
        <v>7</v>
      </c>
      <c r="P11" s="383" t="s">
        <v>70</v>
      </c>
      <c r="Q11" s="382">
        <v>8</v>
      </c>
      <c r="R11" s="383" t="s">
        <v>70</v>
      </c>
      <c r="S11" s="382">
        <v>9</v>
      </c>
      <c r="T11" s="383" t="s">
        <v>70</v>
      </c>
      <c r="U11" s="382">
        <v>10</v>
      </c>
      <c r="V11" s="383" t="s">
        <v>70</v>
      </c>
      <c r="W11" s="98"/>
    </row>
    <row r="12" spans="1:38" s="108" customFormat="1" ht="22.5" customHeight="1">
      <c r="A12" s="384" t="s">
        <v>66</v>
      </c>
      <c r="B12" s="385"/>
      <c r="C12" s="886">
        <f>SUM('5.損益計算（不調時)'!C13:N13)</f>
        <v>0</v>
      </c>
      <c r="D12" s="887"/>
      <c r="E12" s="886">
        <f>$AL$12*E5</f>
        <v>0</v>
      </c>
      <c r="F12" s="888"/>
      <c r="G12" s="886">
        <f>$AL$12*G5</f>
        <v>0</v>
      </c>
      <c r="H12" s="888"/>
      <c r="I12" s="886">
        <f>$AL$12*I5</f>
        <v>0</v>
      </c>
      <c r="J12" s="888"/>
      <c r="K12" s="886">
        <f>$AL$12*K5</f>
        <v>0</v>
      </c>
      <c r="L12" s="888"/>
      <c r="M12" s="886">
        <f>$AL$12*M5</f>
        <v>0</v>
      </c>
      <c r="N12" s="888"/>
      <c r="O12" s="886">
        <f>$AL$12*O5</f>
        <v>0</v>
      </c>
      <c r="P12" s="888"/>
      <c r="Q12" s="886">
        <f>$AL$12*Q5</f>
        <v>0</v>
      </c>
      <c r="R12" s="888"/>
      <c r="S12" s="886">
        <f>$AL$12*S5</f>
        <v>0</v>
      </c>
      <c r="T12" s="888"/>
      <c r="U12" s="886">
        <f>$AL$12*U5</f>
        <v>0</v>
      </c>
      <c r="V12" s="888"/>
      <c r="W12" s="98"/>
      <c r="AK12" s="568" t="s">
        <v>253</v>
      </c>
      <c r="AL12" s="569">
        <f>SUM(Z10:AK10)</f>
        <v>0</v>
      </c>
    </row>
    <row r="13" spans="1:38" ht="22.5" customHeight="1">
      <c r="A13" s="594" t="s">
        <v>67</v>
      </c>
      <c r="B13" s="109" t="s">
        <v>68</v>
      </c>
      <c r="C13" s="891">
        <f>C12/12</f>
        <v>0</v>
      </c>
      <c r="D13" s="892"/>
      <c r="E13" s="891">
        <f>E12/12</f>
        <v>0</v>
      </c>
      <c r="F13" s="892"/>
      <c r="G13" s="891">
        <f>G12/12</f>
        <v>0</v>
      </c>
      <c r="H13" s="892"/>
      <c r="I13" s="891">
        <f>I12/12</f>
        <v>0</v>
      </c>
      <c r="J13" s="892"/>
      <c r="K13" s="891">
        <f>K12/12</f>
        <v>0</v>
      </c>
      <c r="L13" s="892"/>
      <c r="M13" s="891">
        <f>M12/12</f>
        <v>0</v>
      </c>
      <c r="N13" s="892"/>
      <c r="O13" s="891">
        <f>O12/12</f>
        <v>0</v>
      </c>
      <c r="P13" s="892"/>
      <c r="Q13" s="891">
        <f>Q12/12</f>
        <v>0</v>
      </c>
      <c r="R13" s="892"/>
      <c r="S13" s="891">
        <f>S12/12</f>
        <v>0</v>
      </c>
      <c r="T13" s="892"/>
      <c r="U13" s="891">
        <f>U12/12</f>
        <v>0</v>
      </c>
      <c r="V13" s="893"/>
      <c r="W13" s="98"/>
    </row>
    <row r="14" spans="1:38" ht="22.5" customHeight="1">
      <c r="A14" s="889" t="s">
        <v>56</v>
      </c>
      <c r="B14" s="894"/>
      <c r="C14" s="110" t="e">
        <f>SUM(C15:C16)</f>
        <v>#DIV/0!</v>
      </c>
      <c r="D14" s="372" t="e">
        <f t="shared" ref="D14:D23" si="1">C14/C$12</f>
        <v>#DIV/0!</v>
      </c>
      <c r="E14" s="110" t="e">
        <f>SUM(E15:E16)</f>
        <v>#DIV/0!</v>
      </c>
      <c r="F14" s="372" t="e">
        <f>E14/E$12</f>
        <v>#DIV/0!</v>
      </c>
      <c r="G14" s="110" t="e">
        <f>SUM(G15:G16)</f>
        <v>#DIV/0!</v>
      </c>
      <c r="H14" s="372" t="e">
        <f>G14/G$12</f>
        <v>#DIV/0!</v>
      </c>
      <c r="I14" s="110" t="e">
        <f>SUM(I15:I16)</f>
        <v>#DIV/0!</v>
      </c>
      <c r="J14" s="372" t="e">
        <f>I14/I$12</f>
        <v>#DIV/0!</v>
      </c>
      <c r="K14" s="110" t="e">
        <f>SUM(K15:K16)</f>
        <v>#DIV/0!</v>
      </c>
      <c r="L14" s="372" t="e">
        <f>K14/K$12</f>
        <v>#DIV/0!</v>
      </c>
      <c r="M14" s="110" t="e">
        <f>SUM(M15:M16)</f>
        <v>#DIV/0!</v>
      </c>
      <c r="N14" s="372" t="e">
        <f>M14/M$12</f>
        <v>#DIV/0!</v>
      </c>
      <c r="O14" s="110" t="e">
        <f>SUM(O15:O16)</f>
        <v>#DIV/0!</v>
      </c>
      <c r="P14" s="372" t="e">
        <f>O14/O$12</f>
        <v>#DIV/0!</v>
      </c>
      <c r="Q14" s="110" t="e">
        <f>SUM(Q15:Q16)</f>
        <v>#DIV/0!</v>
      </c>
      <c r="R14" s="372" t="e">
        <f>Q14/Q$12</f>
        <v>#DIV/0!</v>
      </c>
      <c r="S14" s="110" t="e">
        <f>SUM(S15:S16)</f>
        <v>#DIV/0!</v>
      </c>
      <c r="T14" s="372" t="e">
        <f>S14/S$12</f>
        <v>#DIV/0!</v>
      </c>
      <c r="U14" s="110" t="e">
        <f>SUM(U15:U16)</f>
        <v>#DIV/0!</v>
      </c>
      <c r="V14" s="111" t="e">
        <f>U14/U$12</f>
        <v>#DIV/0!</v>
      </c>
      <c r="W14" s="98"/>
    </row>
    <row r="15" spans="1:38" ht="22.5" customHeight="1">
      <c r="A15" s="112"/>
      <c r="B15" s="371" t="s">
        <v>169</v>
      </c>
      <c r="C15" s="104" t="e">
        <f>SUM('5.損益計算（不調時)'!C15:N15)</f>
        <v>#DIV/0!</v>
      </c>
      <c r="D15" s="437" t="e">
        <f t="shared" si="1"/>
        <v>#DIV/0!</v>
      </c>
      <c r="E15" s="104" t="e">
        <f>E$12*F15</f>
        <v>#DIV/0!</v>
      </c>
      <c r="F15" s="437" t="e">
        <f>$D15</f>
        <v>#DIV/0!</v>
      </c>
      <c r="G15" s="104" t="e">
        <f>G$12*H15</f>
        <v>#DIV/0!</v>
      </c>
      <c r="H15" s="437" t="e">
        <f>$D15</f>
        <v>#DIV/0!</v>
      </c>
      <c r="I15" s="104" t="e">
        <f>I$12*J15</f>
        <v>#DIV/0!</v>
      </c>
      <c r="J15" s="437" t="e">
        <f>$D15</f>
        <v>#DIV/0!</v>
      </c>
      <c r="K15" s="104" t="e">
        <f>K$12*L15</f>
        <v>#DIV/0!</v>
      </c>
      <c r="L15" s="437" t="e">
        <f>$D15</f>
        <v>#DIV/0!</v>
      </c>
      <c r="M15" s="104" t="e">
        <f>M$12*N15</f>
        <v>#DIV/0!</v>
      </c>
      <c r="N15" s="437" t="e">
        <f>$D15</f>
        <v>#DIV/0!</v>
      </c>
      <c r="O15" s="104" t="e">
        <f>O$12*P15</f>
        <v>#DIV/0!</v>
      </c>
      <c r="P15" s="437" t="e">
        <f>$D15</f>
        <v>#DIV/0!</v>
      </c>
      <c r="Q15" s="104" t="e">
        <f>Q$12*R15</f>
        <v>#DIV/0!</v>
      </c>
      <c r="R15" s="437" t="e">
        <f>$D15</f>
        <v>#DIV/0!</v>
      </c>
      <c r="S15" s="104" t="e">
        <f>S$12*T15</f>
        <v>#DIV/0!</v>
      </c>
      <c r="T15" s="437" t="e">
        <f>$D15</f>
        <v>#DIV/0!</v>
      </c>
      <c r="U15" s="104" t="e">
        <f>U$12*V15</f>
        <v>#DIV/0!</v>
      </c>
      <c r="V15" s="439" t="e">
        <f>$D15</f>
        <v>#DIV/0!</v>
      </c>
      <c r="W15" s="98"/>
    </row>
    <row r="16" spans="1:38" ht="22.5" customHeight="1">
      <c r="A16" s="112"/>
      <c r="B16" s="375" t="s">
        <v>101</v>
      </c>
      <c r="C16" s="368" t="e">
        <f>SUM('5.損益計算（不調時)'!C16:N16)</f>
        <v>#DIV/0!</v>
      </c>
      <c r="D16" s="438" t="e">
        <f t="shared" si="1"/>
        <v>#DIV/0!</v>
      </c>
      <c r="E16" s="104" t="e">
        <f>E$12*F16</f>
        <v>#DIV/0!</v>
      </c>
      <c r="F16" s="438" t="e">
        <f>$D16</f>
        <v>#DIV/0!</v>
      </c>
      <c r="G16" s="104" t="e">
        <f>G$12*H16</f>
        <v>#DIV/0!</v>
      </c>
      <c r="H16" s="438" t="e">
        <f>$D16</f>
        <v>#DIV/0!</v>
      </c>
      <c r="I16" s="104" t="e">
        <f>I$12*J16</f>
        <v>#DIV/0!</v>
      </c>
      <c r="J16" s="438" t="e">
        <f>$D16</f>
        <v>#DIV/0!</v>
      </c>
      <c r="K16" s="104" t="e">
        <f>K$12*L16</f>
        <v>#DIV/0!</v>
      </c>
      <c r="L16" s="438" t="e">
        <f>$D16</f>
        <v>#DIV/0!</v>
      </c>
      <c r="M16" s="104" t="e">
        <f>M$12*N16</f>
        <v>#DIV/0!</v>
      </c>
      <c r="N16" s="438" t="e">
        <f>$D16</f>
        <v>#DIV/0!</v>
      </c>
      <c r="O16" s="104" t="e">
        <f>O$12*P16</f>
        <v>#DIV/0!</v>
      </c>
      <c r="P16" s="438" t="e">
        <f>$D16</f>
        <v>#DIV/0!</v>
      </c>
      <c r="Q16" s="104" t="e">
        <f>Q$12*R16</f>
        <v>#DIV/0!</v>
      </c>
      <c r="R16" s="438" t="e">
        <f>$D16</f>
        <v>#DIV/0!</v>
      </c>
      <c r="S16" s="104" t="e">
        <f>S$12*T16</f>
        <v>#DIV/0!</v>
      </c>
      <c r="T16" s="438" t="e">
        <f>$D16</f>
        <v>#DIV/0!</v>
      </c>
      <c r="U16" s="104" t="e">
        <f>U$12*V16</f>
        <v>#DIV/0!</v>
      </c>
      <c r="V16" s="596" t="e">
        <f>$D16</f>
        <v>#DIV/0!</v>
      </c>
      <c r="W16" s="98"/>
    </row>
    <row r="17" spans="1:23" s="609" customFormat="1" ht="22.5" customHeight="1">
      <c r="A17" s="378" t="s">
        <v>173</v>
      </c>
      <c r="B17" s="386"/>
      <c r="C17" s="387" t="e">
        <f>C12-C14</f>
        <v>#DIV/0!</v>
      </c>
      <c r="D17" s="388" t="e">
        <f t="shared" si="1"/>
        <v>#DIV/0!</v>
      </c>
      <c r="E17" s="387" t="e">
        <f>E12-E14</f>
        <v>#DIV/0!</v>
      </c>
      <c r="F17" s="388" t="e">
        <f>E17/E$12</f>
        <v>#DIV/0!</v>
      </c>
      <c r="G17" s="387" t="e">
        <f>G12-G14</f>
        <v>#DIV/0!</v>
      </c>
      <c r="H17" s="388" t="e">
        <f>G17/G$12</f>
        <v>#DIV/0!</v>
      </c>
      <c r="I17" s="387" t="e">
        <f>I12-I14</f>
        <v>#DIV/0!</v>
      </c>
      <c r="J17" s="388" t="e">
        <f>I17/I$12</f>
        <v>#DIV/0!</v>
      </c>
      <c r="K17" s="387" t="e">
        <f>K12-K14</f>
        <v>#DIV/0!</v>
      </c>
      <c r="L17" s="388" t="e">
        <f>K17/K$12</f>
        <v>#DIV/0!</v>
      </c>
      <c r="M17" s="387" t="e">
        <f>M12-M14</f>
        <v>#DIV/0!</v>
      </c>
      <c r="N17" s="388" t="e">
        <f>M17/M$12</f>
        <v>#DIV/0!</v>
      </c>
      <c r="O17" s="387" t="e">
        <f>O12-O14</f>
        <v>#DIV/0!</v>
      </c>
      <c r="P17" s="388" t="e">
        <f>O17/O$12</f>
        <v>#DIV/0!</v>
      </c>
      <c r="Q17" s="387" t="e">
        <f>Q12-Q14</f>
        <v>#DIV/0!</v>
      </c>
      <c r="R17" s="388" t="e">
        <f>Q17/Q$12</f>
        <v>#DIV/0!</v>
      </c>
      <c r="S17" s="387" t="e">
        <f>S12-S14</f>
        <v>#DIV/0!</v>
      </c>
      <c r="T17" s="388" t="e">
        <f>S17/S$12</f>
        <v>#DIV/0!</v>
      </c>
      <c r="U17" s="387" t="e">
        <f>U12-U14</f>
        <v>#DIV/0!</v>
      </c>
      <c r="V17" s="389" t="e">
        <f>U17/U$12</f>
        <v>#DIV/0!</v>
      </c>
      <c r="W17" s="608"/>
    </row>
    <row r="18" spans="1:23" s="609" customFormat="1" ht="22.5" customHeight="1">
      <c r="A18" s="909" t="s">
        <v>64</v>
      </c>
      <c r="B18" s="910"/>
      <c r="C18" s="445" t="e">
        <f>SUM(C19:C23)</f>
        <v>#DIV/0!</v>
      </c>
      <c r="D18" s="393" t="e">
        <f t="shared" si="1"/>
        <v>#DIV/0!</v>
      </c>
      <c r="E18" s="445" t="e">
        <f>SUM(E19:E23)</f>
        <v>#DIV/0!</v>
      </c>
      <c r="F18" s="446" t="e">
        <f>E18/E$12</f>
        <v>#DIV/0!</v>
      </c>
      <c r="G18" s="445" t="e">
        <f>SUM(G19:G23)</f>
        <v>#DIV/0!</v>
      </c>
      <c r="H18" s="446" t="e">
        <f>G18/G$12</f>
        <v>#DIV/0!</v>
      </c>
      <c r="I18" s="445" t="e">
        <f>SUM(I19:I23)</f>
        <v>#DIV/0!</v>
      </c>
      <c r="J18" s="446" t="e">
        <f>I18/I$12</f>
        <v>#DIV/0!</v>
      </c>
      <c r="K18" s="445" t="e">
        <f>SUM(K19:K23)</f>
        <v>#DIV/0!</v>
      </c>
      <c r="L18" s="446" t="e">
        <f>K18/K$12</f>
        <v>#DIV/0!</v>
      </c>
      <c r="M18" s="445" t="e">
        <f>SUM(M19:M23)</f>
        <v>#DIV/0!</v>
      </c>
      <c r="N18" s="446" t="e">
        <f>M18/M$12</f>
        <v>#DIV/0!</v>
      </c>
      <c r="O18" s="445" t="e">
        <f>SUM(O19:O23)</f>
        <v>#DIV/0!</v>
      </c>
      <c r="P18" s="446" t="e">
        <f>O18/O$12</f>
        <v>#DIV/0!</v>
      </c>
      <c r="Q18" s="445" t="e">
        <f>SUM(Q19:Q23)</f>
        <v>#DIV/0!</v>
      </c>
      <c r="R18" s="446" t="e">
        <f>Q18/Q$12</f>
        <v>#DIV/0!</v>
      </c>
      <c r="S18" s="445" t="e">
        <f>SUM(S19:S23)</f>
        <v>#DIV/0!</v>
      </c>
      <c r="T18" s="446" t="e">
        <f>S18/S$12</f>
        <v>#DIV/0!</v>
      </c>
      <c r="U18" s="445" t="e">
        <f>SUM(U19:U23)</f>
        <v>#DIV/0!</v>
      </c>
      <c r="V18" s="446" t="e">
        <f>U18/U$12</f>
        <v>#DIV/0!</v>
      </c>
      <c r="W18" s="608"/>
    </row>
    <row r="19" spans="1:23" ht="22.5" customHeight="1">
      <c r="A19" s="367"/>
      <c r="B19" s="117" t="s">
        <v>144</v>
      </c>
      <c r="C19" s="104">
        <f>SUM('5.損益計算（不調時)'!C18:N18)</f>
        <v>0</v>
      </c>
      <c r="D19" s="439" t="e">
        <f t="shared" si="1"/>
        <v>#DIV/0!</v>
      </c>
      <c r="E19" s="104">
        <f>$C19*E$6</f>
        <v>0</v>
      </c>
      <c r="F19" s="439" t="e">
        <f>E19/E$12</f>
        <v>#DIV/0!</v>
      </c>
      <c r="G19" s="104">
        <f>$C19*G$6</f>
        <v>0</v>
      </c>
      <c r="H19" s="439" t="e">
        <f>G19/G$12</f>
        <v>#DIV/0!</v>
      </c>
      <c r="I19" s="104">
        <f>$C19*I$6</f>
        <v>0</v>
      </c>
      <c r="J19" s="439" t="e">
        <f>I19/I$12</f>
        <v>#DIV/0!</v>
      </c>
      <c r="K19" s="104">
        <f>$C19*K$6</f>
        <v>0</v>
      </c>
      <c r="L19" s="439" t="e">
        <f>K19/K$12</f>
        <v>#DIV/0!</v>
      </c>
      <c r="M19" s="104">
        <f>$C19*M$6</f>
        <v>0</v>
      </c>
      <c r="N19" s="439" t="e">
        <f>M19/M$12</f>
        <v>#DIV/0!</v>
      </c>
      <c r="O19" s="104">
        <f>$C19*O$6</f>
        <v>0</v>
      </c>
      <c r="P19" s="439" t="e">
        <f>O19/O$12</f>
        <v>#DIV/0!</v>
      </c>
      <c r="Q19" s="104">
        <f>$C19*Q$6</f>
        <v>0</v>
      </c>
      <c r="R19" s="439" t="e">
        <f>Q19/Q$12</f>
        <v>#DIV/0!</v>
      </c>
      <c r="S19" s="104">
        <f>$C19*S$6</f>
        <v>0</v>
      </c>
      <c r="T19" s="439" t="e">
        <f>S19/S$12</f>
        <v>#DIV/0!</v>
      </c>
      <c r="U19" s="104">
        <f>$C19*U$6</f>
        <v>0</v>
      </c>
      <c r="V19" s="439" t="e">
        <f>U19/U$12</f>
        <v>#DIV/0!</v>
      </c>
      <c r="W19" s="98"/>
    </row>
    <row r="20" spans="1:23" ht="22.5" customHeight="1">
      <c r="A20" s="364"/>
      <c r="B20" s="114" t="s">
        <v>145</v>
      </c>
      <c r="C20" s="104">
        <f>SUM('5.損益計算（不調時)'!C19:N19)</f>
        <v>0</v>
      </c>
      <c r="D20" s="439" t="e">
        <f t="shared" si="1"/>
        <v>#DIV/0!</v>
      </c>
      <c r="E20" s="104">
        <f>$C20*E$6</f>
        <v>0</v>
      </c>
      <c r="F20" s="439" t="e">
        <f>E20/E$12</f>
        <v>#DIV/0!</v>
      </c>
      <c r="G20" s="104">
        <f>$C20*G$6</f>
        <v>0</v>
      </c>
      <c r="H20" s="439" t="e">
        <f>G20/G$12</f>
        <v>#DIV/0!</v>
      </c>
      <c r="I20" s="104">
        <f>$C20*I$6</f>
        <v>0</v>
      </c>
      <c r="J20" s="439" t="e">
        <f>I20/I$12</f>
        <v>#DIV/0!</v>
      </c>
      <c r="K20" s="104">
        <f>$C20*K$6</f>
        <v>0</v>
      </c>
      <c r="L20" s="439" t="e">
        <f>K20/K$12</f>
        <v>#DIV/0!</v>
      </c>
      <c r="M20" s="104">
        <f>$C20*M$6</f>
        <v>0</v>
      </c>
      <c r="N20" s="439" t="e">
        <f>M20/M$12</f>
        <v>#DIV/0!</v>
      </c>
      <c r="O20" s="104">
        <f>$C20*O$6</f>
        <v>0</v>
      </c>
      <c r="P20" s="439" t="e">
        <f>O20/O$12</f>
        <v>#DIV/0!</v>
      </c>
      <c r="Q20" s="104">
        <f>$C20*Q$6</f>
        <v>0</v>
      </c>
      <c r="R20" s="439" t="e">
        <f>Q20/Q$12</f>
        <v>#DIV/0!</v>
      </c>
      <c r="S20" s="104">
        <f>$C20*S$6</f>
        <v>0</v>
      </c>
      <c r="T20" s="439" t="e">
        <f>S20/S$12</f>
        <v>#DIV/0!</v>
      </c>
      <c r="U20" s="104">
        <f>$C20*U$6</f>
        <v>0</v>
      </c>
      <c r="V20" s="439" t="e">
        <f>U20/U$12</f>
        <v>#DIV/0!</v>
      </c>
      <c r="W20" s="98"/>
    </row>
    <row r="21" spans="1:23" ht="22.5" customHeight="1">
      <c r="A21" s="364"/>
      <c r="B21" s="114" t="s">
        <v>141</v>
      </c>
      <c r="C21" s="104">
        <f>SUM('5.損益計算（不調時)'!C20:N20)</f>
        <v>0</v>
      </c>
      <c r="D21" s="439" t="e">
        <f t="shared" si="1"/>
        <v>#DIV/0!</v>
      </c>
      <c r="E21" s="104">
        <f>$C21*E$6</f>
        <v>0</v>
      </c>
      <c r="F21" s="439" t="e">
        <f>E21/E$12</f>
        <v>#DIV/0!</v>
      </c>
      <c r="G21" s="104">
        <f>$C21*G$6</f>
        <v>0</v>
      </c>
      <c r="H21" s="439" t="e">
        <f>G21/G$12</f>
        <v>#DIV/0!</v>
      </c>
      <c r="I21" s="104">
        <f>$C21*I$6</f>
        <v>0</v>
      </c>
      <c r="J21" s="439" t="e">
        <f>I21/I$12</f>
        <v>#DIV/0!</v>
      </c>
      <c r="K21" s="104">
        <f>$C21*K$6</f>
        <v>0</v>
      </c>
      <c r="L21" s="439" t="e">
        <f>K21/K$12</f>
        <v>#DIV/0!</v>
      </c>
      <c r="M21" s="104">
        <f>$C21*M$6</f>
        <v>0</v>
      </c>
      <c r="N21" s="439" t="e">
        <f>M21/M$12</f>
        <v>#DIV/0!</v>
      </c>
      <c r="O21" s="104">
        <f>$C21*O$6</f>
        <v>0</v>
      </c>
      <c r="P21" s="439" t="e">
        <f>O21/O$12</f>
        <v>#DIV/0!</v>
      </c>
      <c r="Q21" s="104">
        <f>$C21*Q$6</f>
        <v>0</v>
      </c>
      <c r="R21" s="439" t="e">
        <f>Q21/Q$12</f>
        <v>#DIV/0!</v>
      </c>
      <c r="S21" s="104">
        <f>$C21*S$6</f>
        <v>0</v>
      </c>
      <c r="T21" s="439" t="e">
        <f>S21/S$12</f>
        <v>#DIV/0!</v>
      </c>
      <c r="U21" s="104">
        <f>$C21*U$6</f>
        <v>0</v>
      </c>
      <c r="V21" s="439" t="e">
        <f>U21/U$12</f>
        <v>#DIV/0!</v>
      </c>
      <c r="W21" s="98"/>
    </row>
    <row r="22" spans="1:23" ht="22.5" customHeight="1">
      <c r="A22" s="364"/>
      <c r="B22" s="114" t="s">
        <v>57</v>
      </c>
      <c r="C22" s="104" t="e">
        <f>SUM('5.損益計算（不調時)'!C21:N21)</f>
        <v>#DIV/0!</v>
      </c>
      <c r="D22" s="439" t="e">
        <f t="shared" si="1"/>
        <v>#DIV/0!</v>
      </c>
      <c r="E22" s="104" t="e">
        <f>E$12*F22</f>
        <v>#DIV/0!</v>
      </c>
      <c r="F22" s="439" t="e">
        <f>D22</f>
        <v>#DIV/0!</v>
      </c>
      <c r="G22" s="104" t="e">
        <f>G$12*H22</f>
        <v>#DIV/0!</v>
      </c>
      <c r="H22" s="439" t="e">
        <f>F22</f>
        <v>#DIV/0!</v>
      </c>
      <c r="I22" s="104" t="e">
        <f>I$12*J22</f>
        <v>#DIV/0!</v>
      </c>
      <c r="J22" s="439" t="e">
        <f>H22</f>
        <v>#DIV/0!</v>
      </c>
      <c r="K22" s="104" t="e">
        <f>K$12*L22</f>
        <v>#DIV/0!</v>
      </c>
      <c r="L22" s="439" t="e">
        <f>J22</f>
        <v>#DIV/0!</v>
      </c>
      <c r="M22" s="104" t="e">
        <f>M$12*N22</f>
        <v>#DIV/0!</v>
      </c>
      <c r="N22" s="439" t="e">
        <f>L22</f>
        <v>#DIV/0!</v>
      </c>
      <c r="O22" s="104" t="e">
        <f>O$12*P22</f>
        <v>#DIV/0!</v>
      </c>
      <c r="P22" s="439" t="e">
        <f>N22</f>
        <v>#DIV/0!</v>
      </c>
      <c r="Q22" s="104" t="e">
        <f>Q$12*R22</f>
        <v>#DIV/0!</v>
      </c>
      <c r="R22" s="439" t="e">
        <f>P22</f>
        <v>#DIV/0!</v>
      </c>
      <c r="S22" s="104" t="e">
        <f>S$12*T22</f>
        <v>#DIV/0!</v>
      </c>
      <c r="T22" s="439" t="e">
        <f>R22</f>
        <v>#DIV/0!</v>
      </c>
      <c r="U22" s="104" t="e">
        <f>U$12*V22</f>
        <v>#DIV/0!</v>
      </c>
      <c r="V22" s="439" t="e">
        <f>T22</f>
        <v>#DIV/0!</v>
      </c>
      <c r="W22" s="98"/>
    </row>
    <row r="23" spans="1:23" ht="22.5" customHeight="1">
      <c r="A23" s="364"/>
      <c r="B23" s="373" t="s">
        <v>142</v>
      </c>
      <c r="C23" s="102" t="e">
        <f>SUM('5.損益計算（不調時)'!C22:N22)</f>
        <v>#DIV/0!</v>
      </c>
      <c r="D23" s="440" t="e">
        <f t="shared" si="1"/>
        <v>#DIV/0!</v>
      </c>
      <c r="E23" s="104" t="e">
        <f>$C23*E$6</f>
        <v>#DIV/0!</v>
      </c>
      <c r="F23" s="440" t="e">
        <f>E23/E$12</f>
        <v>#DIV/0!</v>
      </c>
      <c r="G23" s="104" t="e">
        <f>$C23*G$6</f>
        <v>#DIV/0!</v>
      </c>
      <c r="H23" s="440" t="e">
        <f>G23/G$12</f>
        <v>#DIV/0!</v>
      </c>
      <c r="I23" s="104" t="e">
        <f>$C23*I$6</f>
        <v>#DIV/0!</v>
      </c>
      <c r="J23" s="440" t="e">
        <f>I23/I$12</f>
        <v>#DIV/0!</v>
      </c>
      <c r="K23" s="104" t="e">
        <f>$C23*K$6</f>
        <v>#DIV/0!</v>
      </c>
      <c r="L23" s="440" t="e">
        <f>K23/K$12</f>
        <v>#DIV/0!</v>
      </c>
      <c r="M23" s="104" t="e">
        <f>$C23*M$6</f>
        <v>#DIV/0!</v>
      </c>
      <c r="N23" s="440" t="e">
        <f>M23/M$12</f>
        <v>#DIV/0!</v>
      </c>
      <c r="O23" s="104" t="e">
        <f>$C23*O$6</f>
        <v>#DIV/0!</v>
      </c>
      <c r="P23" s="440" t="e">
        <f>O23/O$12</f>
        <v>#DIV/0!</v>
      </c>
      <c r="Q23" s="104" t="e">
        <f>$C23*Q$6</f>
        <v>#DIV/0!</v>
      </c>
      <c r="R23" s="440" t="e">
        <f>Q23/Q$12</f>
        <v>#DIV/0!</v>
      </c>
      <c r="S23" s="104" t="e">
        <f>$C23*S$6</f>
        <v>#DIV/0!</v>
      </c>
      <c r="T23" s="440" t="e">
        <f>S23/S$12</f>
        <v>#DIV/0!</v>
      </c>
      <c r="U23" s="104" t="e">
        <f>$C23*U$6</f>
        <v>#DIV/0!</v>
      </c>
      <c r="V23" s="440" t="e">
        <f>U23/U$12</f>
        <v>#DIV/0!</v>
      </c>
      <c r="W23" s="98"/>
    </row>
    <row r="24" spans="1:23" s="616" customFormat="1" ht="22.5" customHeight="1">
      <c r="A24" s="913" t="s">
        <v>72</v>
      </c>
      <c r="B24" s="915"/>
      <c r="C24" s="392">
        <f>SUM(C25:C26)</f>
        <v>0</v>
      </c>
      <c r="D24" s="393" t="e">
        <f>C24/C12</f>
        <v>#DIV/0!</v>
      </c>
      <c r="E24" s="392">
        <f>SUM(E25:E26)</f>
        <v>0</v>
      </c>
      <c r="F24" s="393" t="e">
        <f>E24/E12</f>
        <v>#DIV/0!</v>
      </c>
      <c r="G24" s="392">
        <f>SUM(G25:G26)</f>
        <v>0</v>
      </c>
      <c r="H24" s="393" t="e">
        <f>G24/G12</f>
        <v>#DIV/0!</v>
      </c>
      <c r="I24" s="392" t="e">
        <f>SUM(I25:I26)</f>
        <v>#DIV/0!</v>
      </c>
      <c r="J24" s="393" t="e">
        <f>I24/I12</f>
        <v>#DIV/0!</v>
      </c>
      <c r="K24" s="392" t="e">
        <f>SUM(K25:K26)</f>
        <v>#DIV/0!</v>
      </c>
      <c r="L24" s="393" t="e">
        <f>K24/K12</f>
        <v>#DIV/0!</v>
      </c>
      <c r="M24" s="392" t="e">
        <f>SUM(M25:M26)</f>
        <v>#DIV/0!</v>
      </c>
      <c r="N24" s="393" t="e">
        <f>M24/M12</f>
        <v>#DIV/0!</v>
      </c>
      <c r="O24" s="392" t="e">
        <f>SUM(O25:O26)</f>
        <v>#DIV/0!</v>
      </c>
      <c r="P24" s="393" t="e">
        <f>O24/O12</f>
        <v>#DIV/0!</v>
      </c>
      <c r="Q24" s="392" t="e">
        <f>SUM(Q25:Q26)</f>
        <v>#DIV/0!</v>
      </c>
      <c r="R24" s="393" t="e">
        <f>Q24/Q12</f>
        <v>#DIV/0!</v>
      </c>
      <c r="S24" s="392" t="e">
        <f>SUM(S25:S26)</f>
        <v>#DIV/0!</v>
      </c>
      <c r="T24" s="393" t="e">
        <f>S24/S12</f>
        <v>#DIV/0!</v>
      </c>
      <c r="U24" s="392" t="e">
        <f>SUM(U25:U26)</f>
        <v>#DIV/0!</v>
      </c>
      <c r="V24" s="393" t="e">
        <f>U24/U12</f>
        <v>#DIV/0!</v>
      </c>
      <c r="W24" s="608"/>
    </row>
    <row r="25" spans="1:23" ht="22.5" customHeight="1">
      <c r="A25" s="115"/>
      <c r="B25" s="116" t="s">
        <v>103</v>
      </c>
      <c r="C25" s="104">
        <f>SUM('5.損益計算（不調時)'!C24:N24)</f>
        <v>0</v>
      </c>
      <c r="D25" s="439" t="e">
        <f>C25/C$12</f>
        <v>#DIV/0!</v>
      </c>
      <c r="E25" s="104">
        <f>C25</f>
        <v>0</v>
      </c>
      <c r="F25" s="439" t="e">
        <f>E25/E$12</f>
        <v>#DIV/0!</v>
      </c>
      <c r="G25" s="104">
        <f>E25</f>
        <v>0</v>
      </c>
      <c r="H25" s="439" t="e">
        <f>G25/G$12</f>
        <v>#DIV/0!</v>
      </c>
      <c r="I25" s="104" t="e">
        <f>I$12*J25</f>
        <v>#DIV/0!</v>
      </c>
      <c r="J25" s="439" t="e">
        <f>H25</f>
        <v>#DIV/0!</v>
      </c>
      <c r="K25" s="104" t="e">
        <f>K$12*L25</f>
        <v>#DIV/0!</v>
      </c>
      <c r="L25" s="439" t="e">
        <f>J25</f>
        <v>#DIV/0!</v>
      </c>
      <c r="M25" s="104" t="e">
        <f>M$12*N25</f>
        <v>#DIV/0!</v>
      </c>
      <c r="N25" s="439" t="e">
        <f>L25</f>
        <v>#DIV/0!</v>
      </c>
      <c r="O25" s="104" t="e">
        <f>O$12*P25</f>
        <v>#DIV/0!</v>
      </c>
      <c r="P25" s="439" t="e">
        <f>N25</f>
        <v>#DIV/0!</v>
      </c>
      <c r="Q25" s="104" t="e">
        <f>Q$12*R25</f>
        <v>#DIV/0!</v>
      </c>
      <c r="R25" s="439" t="e">
        <f>P25</f>
        <v>#DIV/0!</v>
      </c>
      <c r="S25" s="104" t="e">
        <f>S$12*T25</f>
        <v>#DIV/0!</v>
      </c>
      <c r="T25" s="439" t="e">
        <f>R25</f>
        <v>#DIV/0!</v>
      </c>
      <c r="U25" s="104" t="e">
        <f>U$12*V25</f>
        <v>#DIV/0!</v>
      </c>
      <c r="V25" s="439" t="e">
        <f>T25</f>
        <v>#DIV/0!</v>
      </c>
      <c r="W25" s="98"/>
    </row>
    <row r="26" spans="1:23" s="108" customFormat="1" ht="22.5" customHeight="1">
      <c r="A26" s="112"/>
      <c r="B26" s="113" t="s">
        <v>58</v>
      </c>
      <c r="C26" s="102">
        <f>SUM('5.損益計算（不調時)'!C25:N25)</f>
        <v>0</v>
      </c>
      <c r="D26" s="440" t="e">
        <f>C26/C$12</f>
        <v>#DIV/0!</v>
      </c>
      <c r="E26" s="102">
        <f>$C26</f>
        <v>0</v>
      </c>
      <c r="F26" s="440" t="e">
        <f>E26/E$12</f>
        <v>#DIV/0!</v>
      </c>
      <c r="G26" s="102">
        <f>$C26</f>
        <v>0</v>
      </c>
      <c r="H26" s="440" t="e">
        <f>G26/G$12</f>
        <v>#DIV/0!</v>
      </c>
      <c r="I26" s="102">
        <f>$C26</f>
        <v>0</v>
      </c>
      <c r="J26" s="440" t="e">
        <f>I26/I$12</f>
        <v>#DIV/0!</v>
      </c>
      <c r="K26" s="102">
        <f>$C26</f>
        <v>0</v>
      </c>
      <c r="L26" s="440" t="e">
        <f>K26/K$12</f>
        <v>#DIV/0!</v>
      </c>
      <c r="M26" s="102">
        <f>$C26</f>
        <v>0</v>
      </c>
      <c r="N26" s="440" t="e">
        <f>M26/M$12</f>
        <v>#DIV/0!</v>
      </c>
      <c r="O26" s="102">
        <f>$C26</f>
        <v>0</v>
      </c>
      <c r="P26" s="440" t="e">
        <f>O26/O$12</f>
        <v>#DIV/0!</v>
      </c>
      <c r="Q26" s="102">
        <f>$C26</f>
        <v>0</v>
      </c>
      <c r="R26" s="440" t="e">
        <f>Q26/Q$12</f>
        <v>#DIV/0!</v>
      </c>
      <c r="S26" s="102">
        <f>$C26</f>
        <v>0</v>
      </c>
      <c r="T26" s="440" t="e">
        <f>S26/S$12</f>
        <v>#DIV/0!</v>
      </c>
      <c r="U26" s="102">
        <f>$C26</f>
        <v>0</v>
      </c>
      <c r="V26" s="440" t="e">
        <f>U26/U$12</f>
        <v>#DIV/0!</v>
      </c>
      <c r="W26" s="98"/>
    </row>
    <row r="27" spans="1:23" s="609" customFormat="1" ht="22.5" customHeight="1">
      <c r="A27" s="909" t="s">
        <v>170</v>
      </c>
      <c r="B27" s="910"/>
      <c r="C27" s="445">
        <f>SUM(C28:C30)</f>
        <v>0</v>
      </c>
      <c r="D27" s="446" t="e">
        <f>C27/C12</f>
        <v>#DIV/0!</v>
      </c>
      <c r="E27" s="445" t="e">
        <f>SUM(E28:E30)</f>
        <v>#DIV/0!</v>
      </c>
      <c r="F27" s="446" t="e">
        <f>E27/E12</f>
        <v>#DIV/0!</v>
      </c>
      <c r="G27" s="445" t="e">
        <f>SUM(G28:G30)</f>
        <v>#DIV/0!</v>
      </c>
      <c r="H27" s="446" t="e">
        <f>G27/G12</f>
        <v>#DIV/0!</v>
      </c>
      <c r="I27" s="445" t="e">
        <f>SUM(I28:I30)</f>
        <v>#DIV/0!</v>
      </c>
      <c r="J27" s="446" t="e">
        <f>I27/I12</f>
        <v>#DIV/0!</v>
      </c>
      <c r="K27" s="445" t="e">
        <f>SUM(K28:K30)</f>
        <v>#DIV/0!</v>
      </c>
      <c r="L27" s="446" t="e">
        <f>K27/K12</f>
        <v>#DIV/0!</v>
      </c>
      <c r="M27" s="445" t="e">
        <f>SUM(M28:M30)</f>
        <v>#DIV/0!</v>
      </c>
      <c r="N27" s="446" t="e">
        <f>M27/M12</f>
        <v>#DIV/0!</v>
      </c>
      <c r="O27" s="445" t="e">
        <f>SUM(O28:O30)</f>
        <v>#DIV/0!</v>
      </c>
      <c r="P27" s="446" t="e">
        <f>O27/O12</f>
        <v>#DIV/0!</v>
      </c>
      <c r="Q27" s="445" t="e">
        <f>SUM(Q28:Q30)</f>
        <v>#DIV/0!</v>
      </c>
      <c r="R27" s="446" t="e">
        <f>Q27/Q12</f>
        <v>#DIV/0!</v>
      </c>
      <c r="S27" s="445" t="e">
        <f>SUM(S28:S30)</f>
        <v>#DIV/0!</v>
      </c>
      <c r="T27" s="446" t="e">
        <f>S27/S12</f>
        <v>#DIV/0!</v>
      </c>
      <c r="U27" s="445" t="e">
        <f>SUM(U28:U30)</f>
        <v>#DIV/0!</v>
      </c>
      <c r="V27" s="446" t="e">
        <f>U27/U12</f>
        <v>#DIV/0!</v>
      </c>
      <c r="W27" s="608"/>
    </row>
    <row r="28" spans="1:23" ht="22.5" customHeight="1">
      <c r="A28" s="441"/>
      <c r="B28" s="117" t="s">
        <v>50</v>
      </c>
      <c r="C28" s="104">
        <f>SUM('5.損益計算（不調時)'!C27:N27)</f>
        <v>0</v>
      </c>
      <c r="D28" s="439" t="e">
        <f t="shared" ref="D28:D51" si="2">C28/C$12</f>
        <v>#DIV/0!</v>
      </c>
      <c r="E28" s="104" t="e">
        <f>E$12*F28</f>
        <v>#DIV/0!</v>
      </c>
      <c r="F28" s="439" t="e">
        <f>$D28</f>
        <v>#DIV/0!</v>
      </c>
      <c r="G28" s="104" t="e">
        <f>G$12*H28</f>
        <v>#DIV/0!</v>
      </c>
      <c r="H28" s="439" t="e">
        <f>$D28</f>
        <v>#DIV/0!</v>
      </c>
      <c r="I28" s="104" t="e">
        <f>I$12*J28</f>
        <v>#DIV/0!</v>
      </c>
      <c r="J28" s="439" t="e">
        <f>$D28</f>
        <v>#DIV/0!</v>
      </c>
      <c r="K28" s="104" t="e">
        <f>K$12*L28</f>
        <v>#DIV/0!</v>
      </c>
      <c r="L28" s="439" t="e">
        <f>$D28</f>
        <v>#DIV/0!</v>
      </c>
      <c r="M28" s="104" t="e">
        <f>M$12*N28</f>
        <v>#DIV/0!</v>
      </c>
      <c r="N28" s="439" t="e">
        <f>$D28</f>
        <v>#DIV/0!</v>
      </c>
      <c r="O28" s="104" t="e">
        <f>O$12*P28</f>
        <v>#DIV/0!</v>
      </c>
      <c r="P28" s="439" t="e">
        <f>$D28</f>
        <v>#DIV/0!</v>
      </c>
      <c r="Q28" s="104" t="e">
        <f>Q$12*R28</f>
        <v>#DIV/0!</v>
      </c>
      <c r="R28" s="439" t="e">
        <f>$D28</f>
        <v>#DIV/0!</v>
      </c>
      <c r="S28" s="104" t="e">
        <f>S$12*T28</f>
        <v>#DIV/0!</v>
      </c>
      <c r="T28" s="439" t="e">
        <f>$D28</f>
        <v>#DIV/0!</v>
      </c>
      <c r="U28" s="104" t="e">
        <f>U$12*V28</f>
        <v>#DIV/0!</v>
      </c>
      <c r="V28" s="439" t="e">
        <f>$D28</f>
        <v>#DIV/0!</v>
      </c>
      <c r="W28" s="98"/>
    </row>
    <row r="29" spans="1:23" ht="22.5" customHeight="1">
      <c r="A29" s="115"/>
      <c r="B29" s="117" t="s">
        <v>171</v>
      </c>
      <c r="C29" s="104">
        <f>SUM('5.損益計算（不調時)'!C28:N28)</f>
        <v>0</v>
      </c>
      <c r="D29" s="439" t="e">
        <f t="shared" si="2"/>
        <v>#DIV/0!</v>
      </c>
      <c r="E29" s="104" t="e">
        <f>E$12*F29</f>
        <v>#DIV/0!</v>
      </c>
      <c r="F29" s="439" t="e">
        <f>$D29</f>
        <v>#DIV/0!</v>
      </c>
      <c r="G29" s="104" t="e">
        <f>G$12*H29</f>
        <v>#DIV/0!</v>
      </c>
      <c r="H29" s="439" t="e">
        <f>$D29</f>
        <v>#DIV/0!</v>
      </c>
      <c r="I29" s="104" t="e">
        <f>I$12*J29</f>
        <v>#DIV/0!</v>
      </c>
      <c r="J29" s="439" t="e">
        <f>$D29</f>
        <v>#DIV/0!</v>
      </c>
      <c r="K29" s="104" t="e">
        <f>K$12*L29</f>
        <v>#DIV/0!</v>
      </c>
      <c r="L29" s="439" t="e">
        <f>$D29</f>
        <v>#DIV/0!</v>
      </c>
      <c r="M29" s="104" t="e">
        <f>M$12*N29</f>
        <v>#DIV/0!</v>
      </c>
      <c r="N29" s="439" t="e">
        <f>$D29</f>
        <v>#DIV/0!</v>
      </c>
      <c r="O29" s="104" t="e">
        <f>O$12*P29</f>
        <v>#DIV/0!</v>
      </c>
      <c r="P29" s="439" t="e">
        <f>$D29</f>
        <v>#DIV/0!</v>
      </c>
      <c r="Q29" s="104" t="e">
        <f>Q$12*R29</f>
        <v>#DIV/0!</v>
      </c>
      <c r="R29" s="439" t="e">
        <f>$D29</f>
        <v>#DIV/0!</v>
      </c>
      <c r="S29" s="104" t="e">
        <f>S$12*T29</f>
        <v>#DIV/0!</v>
      </c>
      <c r="T29" s="439" t="e">
        <f>$D29</f>
        <v>#DIV/0!</v>
      </c>
      <c r="U29" s="104" t="e">
        <f>U$12*V29</f>
        <v>#DIV/0!</v>
      </c>
      <c r="V29" s="439" t="e">
        <f>$D29</f>
        <v>#DIV/0!</v>
      </c>
      <c r="W29" s="98"/>
    </row>
    <row r="30" spans="1:23" ht="26.25" customHeight="1">
      <c r="A30" s="442"/>
      <c r="B30" s="405" t="s">
        <v>51</v>
      </c>
      <c r="C30" s="102">
        <f>SUM('5.損益計算（不調時)'!C29:N29)</f>
        <v>0</v>
      </c>
      <c r="D30" s="440" t="e">
        <f t="shared" si="2"/>
        <v>#DIV/0!</v>
      </c>
      <c r="E30" s="104" t="e">
        <f>E$12*F30</f>
        <v>#DIV/0!</v>
      </c>
      <c r="F30" s="439" t="e">
        <f>$D30</f>
        <v>#DIV/0!</v>
      </c>
      <c r="G30" s="104" t="e">
        <f>G$12*H30</f>
        <v>#DIV/0!</v>
      </c>
      <c r="H30" s="439" t="e">
        <f>$D30</f>
        <v>#DIV/0!</v>
      </c>
      <c r="I30" s="104" t="e">
        <f>I$12*J30</f>
        <v>#DIV/0!</v>
      </c>
      <c r="J30" s="439" t="e">
        <f>$D30</f>
        <v>#DIV/0!</v>
      </c>
      <c r="K30" s="104" t="e">
        <f>K$12*L30</f>
        <v>#DIV/0!</v>
      </c>
      <c r="L30" s="439" t="e">
        <f>$D30</f>
        <v>#DIV/0!</v>
      </c>
      <c r="M30" s="104" t="e">
        <f>M$12*N30</f>
        <v>#DIV/0!</v>
      </c>
      <c r="N30" s="439" t="e">
        <f>$D30</f>
        <v>#DIV/0!</v>
      </c>
      <c r="O30" s="104" t="e">
        <f>O$12*P30</f>
        <v>#DIV/0!</v>
      </c>
      <c r="P30" s="439" t="e">
        <f>$D30</f>
        <v>#DIV/0!</v>
      </c>
      <c r="Q30" s="104" t="e">
        <f>Q$12*R30</f>
        <v>#DIV/0!</v>
      </c>
      <c r="R30" s="439" t="e">
        <f>$D30</f>
        <v>#DIV/0!</v>
      </c>
      <c r="S30" s="104" t="e">
        <f>S$12*T30</f>
        <v>#DIV/0!</v>
      </c>
      <c r="T30" s="439" t="e">
        <f>$D30</f>
        <v>#DIV/0!</v>
      </c>
      <c r="U30" s="104" t="e">
        <f>U$12*V30</f>
        <v>#DIV/0!</v>
      </c>
      <c r="V30" s="439" t="e">
        <f>$D30</f>
        <v>#DIV/0!</v>
      </c>
      <c r="W30" s="98"/>
    </row>
    <row r="31" spans="1:23" s="609" customFormat="1" ht="22.5" customHeight="1">
      <c r="A31" s="911" t="s">
        <v>175</v>
      </c>
      <c r="B31" s="912"/>
      <c r="C31" s="614" t="e">
        <f>SUM(C32:C37)</f>
        <v>#DIV/0!</v>
      </c>
      <c r="D31" s="615" t="e">
        <f t="shared" si="2"/>
        <v>#DIV/0!</v>
      </c>
      <c r="E31" s="614" t="e">
        <f>SUM(E32:E37)</f>
        <v>#DIV/0!</v>
      </c>
      <c r="F31" s="615" t="e">
        <f>E31/E$12</f>
        <v>#DIV/0!</v>
      </c>
      <c r="G31" s="614" t="e">
        <f>SUM(G32:G37)</f>
        <v>#DIV/0!</v>
      </c>
      <c r="H31" s="615" t="e">
        <f>G31/G$12</f>
        <v>#DIV/0!</v>
      </c>
      <c r="I31" s="614" t="e">
        <f>SUM(I32:I37)</f>
        <v>#DIV/0!</v>
      </c>
      <c r="J31" s="615" t="e">
        <f>I31/I$12</f>
        <v>#DIV/0!</v>
      </c>
      <c r="K31" s="614" t="e">
        <f>SUM(K32:K37)</f>
        <v>#DIV/0!</v>
      </c>
      <c r="L31" s="615" t="e">
        <f>K31/K$12</f>
        <v>#DIV/0!</v>
      </c>
      <c r="M31" s="614" t="e">
        <f>SUM(M32:M37)</f>
        <v>#DIV/0!</v>
      </c>
      <c r="N31" s="615" t="e">
        <f>M31/M$12</f>
        <v>#DIV/0!</v>
      </c>
      <c r="O31" s="614" t="e">
        <f>SUM(O32:O37)</f>
        <v>#DIV/0!</v>
      </c>
      <c r="P31" s="615" t="e">
        <f>O31/O$12</f>
        <v>#DIV/0!</v>
      </c>
      <c r="Q31" s="614" t="e">
        <f>SUM(Q32:Q37)</f>
        <v>#DIV/0!</v>
      </c>
      <c r="R31" s="615" t="e">
        <f>Q31/Q$12</f>
        <v>#DIV/0!</v>
      </c>
      <c r="S31" s="614" t="e">
        <f>SUM(S32:S37)</f>
        <v>#DIV/0!</v>
      </c>
      <c r="T31" s="615" t="e">
        <f>S31/S$12</f>
        <v>#DIV/0!</v>
      </c>
      <c r="U31" s="614" t="e">
        <f>SUM(U32:U37)</f>
        <v>#DIV/0!</v>
      </c>
      <c r="V31" s="615" t="e">
        <f>U31/U$12</f>
        <v>#DIV/0!</v>
      </c>
      <c r="W31" s="608"/>
    </row>
    <row r="32" spans="1:23" ht="22.5" customHeight="1">
      <c r="A32" s="367"/>
      <c r="B32" s="117" t="s">
        <v>109</v>
      </c>
      <c r="C32" s="104">
        <f>SUM('5.損益計算（不調時)'!C31:N31)</f>
        <v>0</v>
      </c>
      <c r="D32" s="439" t="e">
        <f t="shared" si="2"/>
        <v>#DIV/0!</v>
      </c>
      <c r="E32" s="104">
        <f>C32</f>
        <v>0</v>
      </c>
      <c r="F32" s="439" t="e">
        <f>E32/E$12</f>
        <v>#DIV/0!</v>
      </c>
      <c r="G32" s="104">
        <f>E32</f>
        <v>0</v>
      </c>
      <c r="H32" s="439" t="e">
        <f>G32/G$12</f>
        <v>#DIV/0!</v>
      </c>
      <c r="I32" s="104">
        <f>G32</f>
        <v>0</v>
      </c>
      <c r="J32" s="439" t="e">
        <f>I32/I$12</f>
        <v>#DIV/0!</v>
      </c>
      <c r="K32" s="104">
        <f>I32</f>
        <v>0</v>
      </c>
      <c r="L32" s="439" t="e">
        <f>K32/K$12</f>
        <v>#DIV/0!</v>
      </c>
      <c r="M32" s="104">
        <f>K32</f>
        <v>0</v>
      </c>
      <c r="N32" s="439" t="e">
        <f>M32/M$12</f>
        <v>#DIV/0!</v>
      </c>
      <c r="O32" s="104">
        <f>M32</f>
        <v>0</v>
      </c>
      <c r="P32" s="439" t="e">
        <f>O32/O$12</f>
        <v>#DIV/0!</v>
      </c>
      <c r="Q32" s="104">
        <f>O32</f>
        <v>0</v>
      </c>
      <c r="R32" s="439" t="e">
        <f>Q32/Q$12</f>
        <v>#DIV/0!</v>
      </c>
      <c r="S32" s="104">
        <f>Q32</f>
        <v>0</v>
      </c>
      <c r="T32" s="439" t="e">
        <f>S32/S$12</f>
        <v>#DIV/0!</v>
      </c>
      <c r="U32" s="104">
        <f>S32</f>
        <v>0</v>
      </c>
      <c r="V32" s="439" t="e">
        <f>U32/U$12</f>
        <v>#DIV/0!</v>
      </c>
      <c r="W32" s="98"/>
    </row>
    <row r="33" spans="1:23" ht="22.5" customHeight="1">
      <c r="A33" s="364"/>
      <c r="B33" s="114" t="s">
        <v>110</v>
      </c>
      <c r="C33" s="104">
        <f>SUM('5.損益計算（不調時)'!C32:N32)</f>
        <v>0</v>
      </c>
      <c r="D33" s="439" t="e">
        <f t="shared" si="2"/>
        <v>#DIV/0!</v>
      </c>
      <c r="E33" s="104">
        <f>$C33</f>
        <v>0</v>
      </c>
      <c r="F33" s="439" t="e">
        <f>E33/E$12</f>
        <v>#DIV/0!</v>
      </c>
      <c r="G33" s="104">
        <f>$C33</f>
        <v>0</v>
      </c>
      <c r="H33" s="439" t="e">
        <f>G33/G$12</f>
        <v>#DIV/0!</v>
      </c>
      <c r="I33" s="104">
        <f>$C33</f>
        <v>0</v>
      </c>
      <c r="J33" s="439" t="e">
        <f>I33/I$12</f>
        <v>#DIV/0!</v>
      </c>
      <c r="K33" s="104">
        <f>$C33</f>
        <v>0</v>
      </c>
      <c r="L33" s="439" t="e">
        <f>K33/K$12</f>
        <v>#DIV/0!</v>
      </c>
      <c r="M33" s="104">
        <f>$C33</f>
        <v>0</v>
      </c>
      <c r="N33" s="439" t="e">
        <f>M33/M$12</f>
        <v>#DIV/0!</v>
      </c>
      <c r="O33" s="104">
        <f>$C33</f>
        <v>0</v>
      </c>
      <c r="P33" s="439" t="e">
        <f>O33/O$12</f>
        <v>#DIV/0!</v>
      </c>
      <c r="Q33" s="104">
        <f>$C33</f>
        <v>0</v>
      </c>
      <c r="R33" s="439" t="e">
        <f>Q33/Q$12</f>
        <v>#DIV/0!</v>
      </c>
      <c r="S33" s="104">
        <f>$C33</f>
        <v>0</v>
      </c>
      <c r="T33" s="439" t="e">
        <f>S33/S$12</f>
        <v>#DIV/0!</v>
      </c>
      <c r="U33" s="104">
        <f>$C33</f>
        <v>0</v>
      </c>
      <c r="V33" s="439" t="e">
        <f>U33/U$12</f>
        <v>#DIV/0!</v>
      </c>
      <c r="W33" s="98"/>
    </row>
    <row r="34" spans="1:23" ht="22.5" customHeight="1">
      <c r="A34" s="364"/>
      <c r="B34" s="114" t="s">
        <v>111</v>
      </c>
      <c r="C34" s="104">
        <f>SUM('5.損益計算（不調時)'!C33:N33)</f>
        <v>0</v>
      </c>
      <c r="D34" s="439" t="e">
        <f t="shared" si="2"/>
        <v>#DIV/0!</v>
      </c>
      <c r="E34" s="104">
        <f>$C34</f>
        <v>0</v>
      </c>
      <c r="F34" s="439" t="e">
        <f>E34/E$12</f>
        <v>#DIV/0!</v>
      </c>
      <c r="G34" s="104">
        <f>$C34</f>
        <v>0</v>
      </c>
      <c r="H34" s="439" t="e">
        <f>G34/G$12</f>
        <v>#DIV/0!</v>
      </c>
      <c r="I34" s="104">
        <f>$C34</f>
        <v>0</v>
      </c>
      <c r="J34" s="439" t="e">
        <f>I34/I$12</f>
        <v>#DIV/0!</v>
      </c>
      <c r="K34" s="104">
        <f>$C34</f>
        <v>0</v>
      </c>
      <c r="L34" s="439" t="e">
        <f>K34/K$12</f>
        <v>#DIV/0!</v>
      </c>
      <c r="M34" s="104">
        <f>$C34</f>
        <v>0</v>
      </c>
      <c r="N34" s="439" t="e">
        <f>M34/M$12</f>
        <v>#DIV/0!</v>
      </c>
      <c r="O34" s="104">
        <f>$C34</f>
        <v>0</v>
      </c>
      <c r="P34" s="439" t="e">
        <f>O34/O$12</f>
        <v>#DIV/0!</v>
      </c>
      <c r="Q34" s="104">
        <f>$C34</f>
        <v>0</v>
      </c>
      <c r="R34" s="439" t="e">
        <f>Q34/Q$12</f>
        <v>#DIV/0!</v>
      </c>
      <c r="S34" s="104">
        <f>$C34</f>
        <v>0</v>
      </c>
      <c r="T34" s="439" t="e">
        <f>S34/S$12</f>
        <v>#DIV/0!</v>
      </c>
      <c r="U34" s="104">
        <f>$C34</f>
        <v>0</v>
      </c>
      <c r="V34" s="439" t="e">
        <f>U34/U$12</f>
        <v>#DIV/0!</v>
      </c>
      <c r="W34" s="98"/>
    </row>
    <row r="35" spans="1:23" ht="22.5" customHeight="1">
      <c r="A35" s="364"/>
      <c r="B35" s="114" t="s">
        <v>119</v>
      </c>
      <c r="C35" s="104" t="e">
        <f>SUM('5.損益計算（不調時)'!C34:N34)</f>
        <v>#DIV/0!</v>
      </c>
      <c r="D35" s="439" t="e">
        <f t="shared" si="2"/>
        <v>#DIV/0!</v>
      </c>
      <c r="E35" s="104" t="e">
        <f>E12*F35</f>
        <v>#DIV/0!</v>
      </c>
      <c r="F35" s="439" t="e">
        <f>$D35</f>
        <v>#DIV/0!</v>
      </c>
      <c r="G35" s="104" t="e">
        <f>G12*H35</f>
        <v>#DIV/0!</v>
      </c>
      <c r="H35" s="439" t="e">
        <f>$D35</f>
        <v>#DIV/0!</v>
      </c>
      <c r="I35" s="104" t="e">
        <f>I12*J35</f>
        <v>#DIV/0!</v>
      </c>
      <c r="J35" s="439" t="e">
        <f>$D35</f>
        <v>#DIV/0!</v>
      </c>
      <c r="K35" s="104" t="e">
        <f>K12*L35</f>
        <v>#DIV/0!</v>
      </c>
      <c r="L35" s="439" t="e">
        <f>$D35</f>
        <v>#DIV/0!</v>
      </c>
      <c r="M35" s="104" t="e">
        <f>M12*N35</f>
        <v>#DIV/0!</v>
      </c>
      <c r="N35" s="439" t="e">
        <f>$D35</f>
        <v>#DIV/0!</v>
      </c>
      <c r="O35" s="104" t="e">
        <f>O12*P35</f>
        <v>#DIV/0!</v>
      </c>
      <c r="P35" s="439" t="e">
        <f>$D35</f>
        <v>#DIV/0!</v>
      </c>
      <c r="Q35" s="104" t="e">
        <f>Q12*R35</f>
        <v>#DIV/0!</v>
      </c>
      <c r="R35" s="439" t="e">
        <f>$D35</f>
        <v>#DIV/0!</v>
      </c>
      <c r="S35" s="104" t="e">
        <f>S12*T35</f>
        <v>#DIV/0!</v>
      </c>
      <c r="T35" s="439" t="e">
        <f>$D35</f>
        <v>#DIV/0!</v>
      </c>
      <c r="U35" s="104" t="e">
        <f>U12*V35</f>
        <v>#DIV/0!</v>
      </c>
      <c r="V35" s="439" t="e">
        <f>$D35</f>
        <v>#DIV/0!</v>
      </c>
      <c r="W35" s="98"/>
    </row>
    <row r="36" spans="1:23" ht="22.5" customHeight="1">
      <c r="A36" s="364"/>
      <c r="B36" s="114" t="s">
        <v>118</v>
      </c>
      <c r="C36" s="104" t="e">
        <f>SUM('5.損益計算（不調時)'!C35:N35)</f>
        <v>#DIV/0!</v>
      </c>
      <c r="D36" s="439" t="e">
        <f t="shared" si="2"/>
        <v>#DIV/0!</v>
      </c>
      <c r="E36" s="104" t="e">
        <f>E13*F36</f>
        <v>#DIV/0!</v>
      </c>
      <c r="F36" s="439" t="e">
        <f t="shared" ref="F36:V37" si="3">$D36</f>
        <v>#DIV/0!</v>
      </c>
      <c r="G36" s="104" t="e">
        <f>G13*H36</f>
        <v>#DIV/0!</v>
      </c>
      <c r="H36" s="439" t="e">
        <f t="shared" si="3"/>
        <v>#DIV/0!</v>
      </c>
      <c r="I36" s="104" t="e">
        <f>I13*J36</f>
        <v>#DIV/0!</v>
      </c>
      <c r="J36" s="439" t="e">
        <f t="shared" si="3"/>
        <v>#DIV/0!</v>
      </c>
      <c r="K36" s="104" t="e">
        <f>K13*L36</f>
        <v>#DIV/0!</v>
      </c>
      <c r="L36" s="439" t="e">
        <f t="shared" si="3"/>
        <v>#DIV/0!</v>
      </c>
      <c r="M36" s="104" t="e">
        <f>M13*N36</f>
        <v>#DIV/0!</v>
      </c>
      <c r="N36" s="439" t="e">
        <f t="shared" si="3"/>
        <v>#DIV/0!</v>
      </c>
      <c r="O36" s="104" t="e">
        <f>O13*P36</f>
        <v>#DIV/0!</v>
      </c>
      <c r="P36" s="439" t="e">
        <f t="shared" si="3"/>
        <v>#DIV/0!</v>
      </c>
      <c r="Q36" s="104" t="e">
        <f>Q13*R36</f>
        <v>#DIV/0!</v>
      </c>
      <c r="R36" s="439" t="e">
        <f t="shared" si="3"/>
        <v>#DIV/0!</v>
      </c>
      <c r="S36" s="104" t="e">
        <f>S13*T36</f>
        <v>#DIV/0!</v>
      </c>
      <c r="T36" s="439" t="e">
        <f t="shared" si="3"/>
        <v>#DIV/0!</v>
      </c>
      <c r="U36" s="104" t="e">
        <f>U13*V36</f>
        <v>#DIV/0!</v>
      </c>
      <c r="V36" s="439" t="e">
        <f t="shared" si="3"/>
        <v>#DIV/0!</v>
      </c>
      <c r="W36" s="98"/>
    </row>
    <row r="37" spans="1:23" ht="22.5" customHeight="1">
      <c r="A37" s="395"/>
      <c r="B37" s="373" t="s">
        <v>96</v>
      </c>
      <c r="C37" s="104" t="e">
        <f>SUM('5.損益計算（不調時)'!C36:N36)</f>
        <v>#DIV/0!</v>
      </c>
      <c r="D37" s="439" t="e">
        <f t="shared" si="2"/>
        <v>#DIV/0!</v>
      </c>
      <c r="E37" s="104" t="e">
        <f>E14*F37</f>
        <v>#DIV/0!</v>
      </c>
      <c r="F37" s="440" t="e">
        <f t="shared" si="3"/>
        <v>#DIV/0!</v>
      </c>
      <c r="G37" s="104" t="e">
        <f>G14*H37</f>
        <v>#DIV/0!</v>
      </c>
      <c r="H37" s="440" t="e">
        <f t="shared" si="3"/>
        <v>#DIV/0!</v>
      </c>
      <c r="I37" s="104" t="e">
        <f>I14*J37</f>
        <v>#DIV/0!</v>
      </c>
      <c r="J37" s="440" t="e">
        <f t="shared" si="3"/>
        <v>#DIV/0!</v>
      </c>
      <c r="K37" s="104" t="e">
        <f>K14*L37</f>
        <v>#DIV/0!</v>
      </c>
      <c r="L37" s="440" t="e">
        <f t="shared" si="3"/>
        <v>#DIV/0!</v>
      </c>
      <c r="M37" s="104" t="e">
        <f>M14*N37</f>
        <v>#DIV/0!</v>
      </c>
      <c r="N37" s="440" t="e">
        <f t="shared" si="3"/>
        <v>#DIV/0!</v>
      </c>
      <c r="O37" s="104" t="e">
        <f>O14*P37</f>
        <v>#DIV/0!</v>
      </c>
      <c r="P37" s="440" t="e">
        <f t="shared" si="3"/>
        <v>#DIV/0!</v>
      </c>
      <c r="Q37" s="104" t="e">
        <f>Q14*R37</f>
        <v>#DIV/0!</v>
      </c>
      <c r="R37" s="440" t="e">
        <f t="shared" si="3"/>
        <v>#DIV/0!</v>
      </c>
      <c r="S37" s="104" t="e">
        <f>S14*T37</f>
        <v>#DIV/0!</v>
      </c>
      <c r="T37" s="440" t="e">
        <f t="shared" si="3"/>
        <v>#DIV/0!</v>
      </c>
      <c r="U37" s="104" t="e">
        <f>U14*V37</f>
        <v>#DIV/0!</v>
      </c>
      <c r="V37" s="440" t="e">
        <f t="shared" si="3"/>
        <v>#DIV/0!</v>
      </c>
      <c r="W37" s="98"/>
    </row>
    <row r="38" spans="1:23" s="609" customFormat="1" ht="22.5" customHeight="1">
      <c r="A38" s="911" t="s">
        <v>172</v>
      </c>
      <c r="B38" s="912"/>
      <c r="C38" s="614" t="e">
        <f>SUM(C39:C43)</f>
        <v>#DIV/0!</v>
      </c>
      <c r="D38" s="615" t="e">
        <f t="shared" si="2"/>
        <v>#DIV/0!</v>
      </c>
      <c r="E38" s="614" t="e">
        <f>SUM(E39:E43)</f>
        <v>#DIV/0!</v>
      </c>
      <c r="F38" s="615" t="e">
        <f>E38/E$12</f>
        <v>#DIV/0!</v>
      </c>
      <c r="G38" s="614" t="e">
        <f>SUM(G39:G43)</f>
        <v>#DIV/0!</v>
      </c>
      <c r="H38" s="615" t="e">
        <f>G38/G$12</f>
        <v>#DIV/0!</v>
      </c>
      <c r="I38" s="614" t="e">
        <f>SUM(I39:I43)</f>
        <v>#DIV/0!</v>
      </c>
      <c r="J38" s="615" t="e">
        <f>I38/I$12</f>
        <v>#DIV/0!</v>
      </c>
      <c r="K38" s="614" t="e">
        <f>SUM(K39:K43)</f>
        <v>#DIV/0!</v>
      </c>
      <c r="L38" s="615" t="e">
        <f>K38/K$12</f>
        <v>#DIV/0!</v>
      </c>
      <c r="M38" s="614" t="e">
        <f>SUM(M39:M43)</f>
        <v>#DIV/0!</v>
      </c>
      <c r="N38" s="615" t="e">
        <f>M38/M$12</f>
        <v>#DIV/0!</v>
      </c>
      <c r="O38" s="614" t="e">
        <f>SUM(O39:O43)</f>
        <v>#DIV/0!</v>
      </c>
      <c r="P38" s="615" t="e">
        <f>O38/O$12</f>
        <v>#DIV/0!</v>
      </c>
      <c r="Q38" s="614" t="e">
        <f>SUM(Q39:Q43)</f>
        <v>#DIV/0!</v>
      </c>
      <c r="R38" s="615" t="e">
        <f>Q38/Q$12</f>
        <v>#DIV/0!</v>
      </c>
      <c r="S38" s="614" t="e">
        <f>SUM(S39:S43)</f>
        <v>#DIV/0!</v>
      </c>
      <c r="T38" s="615" t="e">
        <f>S38/S$12</f>
        <v>#DIV/0!</v>
      </c>
      <c r="U38" s="614" t="e">
        <f>SUM(U39:U43)</f>
        <v>#DIV/0!</v>
      </c>
      <c r="V38" s="615" t="e">
        <f>U38/U$12</f>
        <v>#DIV/0!</v>
      </c>
      <c r="W38" s="608"/>
    </row>
    <row r="39" spans="1:23" ht="22.5" customHeight="1">
      <c r="A39" s="367"/>
      <c r="B39" s="117" t="s">
        <v>113</v>
      </c>
      <c r="C39" s="104" t="e">
        <f>SUM('5.損益計算（不調時)'!C38:N38)</f>
        <v>#DIV/0!</v>
      </c>
      <c r="D39" s="439" t="e">
        <f t="shared" si="2"/>
        <v>#DIV/0!</v>
      </c>
      <c r="E39" s="104" t="e">
        <f>E$12*F39</f>
        <v>#DIV/0!</v>
      </c>
      <c r="F39" s="439" t="e">
        <f>$D39</f>
        <v>#DIV/0!</v>
      </c>
      <c r="G39" s="104" t="e">
        <f>G$12*H39</f>
        <v>#DIV/0!</v>
      </c>
      <c r="H39" s="439" t="e">
        <f>$D39</f>
        <v>#DIV/0!</v>
      </c>
      <c r="I39" s="104" t="e">
        <f>I$12*J39</f>
        <v>#DIV/0!</v>
      </c>
      <c r="J39" s="439" t="e">
        <f>$D39</f>
        <v>#DIV/0!</v>
      </c>
      <c r="K39" s="104" t="e">
        <f>K$12*L39</f>
        <v>#DIV/0!</v>
      </c>
      <c r="L39" s="439" t="e">
        <f>$D39</f>
        <v>#DIV/0!</v>
      </c>
      <c r="M39" s="104" t="e">
        <f>M$12*N39</f>
        <v>#DIV/0!</v>
      </c>
      <c r="N39" s="439" t="e">
        <f>$D39</f>
        <v>#DIV/0!</v>
      </c>
      <c r="O39" s="104" t="e">
        <f>O$12*P39</f>
        <v>#DIV/0!</v>
      </c>
      <c r="P39" s="439" t="e">
        <f>$D39</f>
        <v>#DIV/0!</v>
      </c>
      <c r="Q39" s="104" t="e">
        <f>Q$12*R39</f>
        <v>#DIV/0!</v>
      </c>
      <c r="R39" s="439" t="e">
        <f>$D39</f>
        <v>#DIV/0!</v>
      </c>
      <c r="S39" s="104" t="e">
        <f>S$12*T39</f>
        <v>#DIV/0!</v>
      </c>
      <c r="T39" s="439" t="e">
        <f>$D39</f>
        <v>#DIV/0!</v>
      </c>
      <c r="U39" s="104" t="e">
        <f>U$12*V39</f>
        <v>#DIV/0!</v>
      </c>
      <c r="V39" s="439" t="e">
        <f>$D39</f>
        <v>#DIV/0!</v>
      </c>
      <c r="W39" s="98"/>
    </row>
    <row r="40" spans="1:23" ht="22.5" customHeight="1">
      <c r="A40" s="364"/>
      <c r="B40" s="113" t="s">
        <v>120</v>
      </c>
      <c r="C40" s="104" t="e">
        <f>SUM('5.損益計算（不調時)'!C39:N39)</f>
        <v>#DIV/0!</v>
      </c>
      <c r="D40" s="439" t="e">
        <f t="shared" si="2"/>
        <v>#DIV/0!</v>
      </c>
      <c r="E40" s="104" t="e">
        <f>E$12*F40</f>
        <v>#DIV/0!</v>
      </c>
      <c r="F40" s="439" t="e">
        <f>$D40</f>
        <v>#DIV/0!</v>
      </c>
      <c r="G40" s="104" t="e">
        <f>G$12*H40</f>
        <v>#DIV/0!</v>
      </c>
      <c r="H40" s="439" t="e">
        <f>$D40</f>
        <v>#DIV/0!</v>
      </c>
      <c r="I40" s="104" t="e">
        <f>I$12*J40</f>
        <v>#DIV/0!</v>
      </c>
      <c r="J40" s="439" t="e">
        <f>$D40</f>
        <v>#DIV/0!</v>
      </c>
      <c r="K40" s="104" t="e">
        <f>K$12*L40</f>
        <v>#DIV/0!</v>
      </c>
      <c r="L40" s="439" t="e">
        <f>$D40</f>
        <v>#DIV/0!</v>
      </c>
      <c r="M40" s="104" t="e">
        <f>M$12*N40</f>
        <v>#DIV/0!</v>
      </c>
      <c r="N40" s="439" t="e">
        <f>$D40</f>
        <v>#DIV/0!</v>
      </c>
      <c r="O40" s="104" t="e">
        <f>O$12*P40</f>
        <v>#DIV/0!</v>
      </c>
      <c r="P40" s="439" t="e">
        <f>$D40</f>
        <v>#DIV/0!</v>
      </c>
      <c r="Q40" s="104" t="e">
        <f>Q$12*R40</f>
        <v>#DIV/0!</v>
      </c>
      <c r="R40" s="439" t="e">
        <f>$D40</f>
        <v>#DIV/0!</v>
      </c>
      <c r="S40" s="104" t="e">
        <f>S$12*T40</f>
        <v>#DIV/0!</v>
      </c>
      <c r="T40" s="439" t="e">
        <f>$D40</f>
        <v>#DIV/0!</v>
      </c>
      <c r="U40" s="104" t="e">
        <f>U$12*V40</f>
        <v>#DIV/0!</v>
      </c>
      <c r="V40" s="439" t="e">
        <f>$D40</f>
        <v>#DIV/0!</v>
      </c>
      <c r="W40" s="98"/>
    </row>
    <row r="41" spans="1:23" ht="22.5" customHeight="1">
      <c r="A41" s="364"/>
      <c r="B41" s="113" t="s">
        <v>114</v>
      </c>
      <c r="C41" s="104">
        <f>SUM('5.損益計算（不調時)'!C40:N40)</f>
        <v>0</v>
      </c>
      <c r="D41" s="439" t="e">
        <f t="shared" si="2"/>
        <v>#DIV/0!</v>
      </c>
      <c r="E41" s="104">
        <f>$C41</f>
        <v>0</v>
      </c>
      <c r="F41" s="439" t="e">
        <f>E41/E$12</f>
        <v>#DIV/0!</v>
      </c>
      <c r="G41" s="104">
        <f>$C41</f>
        <v>0</v>
      </c>
      <c r="H41" s="439" t="e">
        <f>G41/G$12</f>
        <v>#DIV/0!</v>
      </c>
      <c r="I41" s="104">
        <f>$C41</f>
        <v>0</v>
      </c>
      <c r="J41" s="439" t="e">
        <f>I41/I$12</f>
        <v>#DIV/0!</v>
      </c>
      <c r="K41" s="104">
        <f>$C41</f>
        <v>0</v>
      </c>
      <c r="L41" s="439" t="e">
        <f>K41/K$12</f>
        <v>#DIV/0!</v>
      </c>
      <c r="M41" s="104">
        <f>$C41</f>
        <v>0</v>
      </c>
      <c r="N41" s="439" t="e">
        <f>M41/M$12</f>
        <v>#DIV/0!</v>
      </c>
      <c r="O41" s="104">
        <f>$C41</f>
        <v>0</v>
      </c>
      <c r="P41" s="439" t="e">
        <f>O41/O$12</f>
        <v>#DIV/0!</v>
      </c>
      <c r="Q41" s="104">
        <f>$C41</f>
        <v>0</v>
      </c>
      <c r="R41" s="439" t="e">
        <f>Q41/Q$12</f>
        <v>#DIV/0!</v>
      </c>
      <c r="S41" s="104">
        <f>$C41</f>
        <v>0</v>
      </c>
      <c r="T41" s="439" t="e">
        <f>S41/S$12</f>
        <v>#DIV/0!</v>
      </c>
      <c r="U41" s="104">
        <f>$C41</f>
        <v>0</v>
      </c>
      <c r="V41" s="439" t="e">
        <f>U41/U$12</f>
        <v>#DIV/0!</v>
      </c>
      <c r="W41" s="98"/>
    </row>
    <row r="42" spans="1:23" ht="22.5" customHeight="1">
      <c r="A42" s="364"/>
      <c r="B42" s="114" t="s">
        <v>274</v>
      </c>
      <c r="C42" s="104">
        <f>SUM('5.損益計算（不調時)'!C41:N41)</f>
        <v>0</v>
      </c>
      <c r="D42" s="439" t="e">
        <f t="shared" si="2"/>
        <v>#DIV/0!</v>
      </c>
      <c r="E42" s="104">
        <f>$C42</f>
        <v>0</v>
      </c>
      <c r="F42" s="439" t="e">
        <f>E42/E$12</f>
        <v>#DIV/0!</v>
      </c>
      <c r="G42" s="104">
        <f>$C42</f>
        <v>0</v>
      </c>
      <c r="H42" s="439" t="e">
        <f>G42/G$12</f>
        <v>#DIV/0!</v>
      </c>
      <c r="I42" s="104">
        <f>$C42</f>
        <v>0</v>
      </c>
      <c r="J42" s="439" t="e">
        <f>I42/I$12</f>
        <v>#DIV/0!</v>
      </c>
      <c r="K42" s="104">
        <f>$C42</f>
        <v>0</v>
      </c>
      <c r="L42" s="439" t="e">
        <f>K42/K$12</f>
        <v>#DIV/0!</v>
      </c>
      <c r="M42" s="104">
        <f>$C42</f>
        <v>0</v>
      </c>
      <c r="N42" s="439" t="e">
        <f>M42/M$12</f>
        <v>#DIV/0!</v>
      </c>
      <c r="O42" s="104">
        <f>$C42</f>
        <v>0</v>
      </c>
      <c r="P42" s="439" t="e">
        <f>O42/O$12</f>
        <v>#DIV/0!</v>
      </c>
      <c r="Q42" s="104">
        <f>$C42</f>
        <v>0</v>
      </c>
      <c r="R42" s="439" t="e">
        <f>Q42/Q$12</f>
        <v>#DIV/0!</v>
      </c>
      <c r="S42" s="104">
        <f>$C42</f>
        <v>0</v>
      </c>
      <c r="T42" s="439" t="e">
        <f>S42/S$12</f>
        <v>#DIV/0!</v>
      </c>
      <c r="U42" s="104">
        <f>$C42</f>
        <v>0</v>
      </c>
      <c r="V42" s="439" t="e">
        <f>U42/U$12</f>
        <v>#DIV/0!</v>
      </c>
      <c r="W42" s="98"/>
    </row>
    <row r="43" spans="1:23" ht="22.5" customHeight="1">
      <c r="A43" s="395"/>
      <c r="B43" s="373" t="s">
        <v>112</v>
      </c>
      <c r="C43" s="102">
        <f>SUM('5.損益計算（不調時)'!C42:N42)</f>
        <v>0</v>
      </c>
      <c r="D43" s="440" t="e">
        <f t="shared" si="2"/>
        <v>#DIV/0!</v>
      </c>
      <c r="E43" s="102" t="e">
        <f>E$12*F43</f>
        <v>#DIV/0!</v>
      </c>
      <c r="F43" s="440" t="e">
        <f>$D43</f>
        <v>#DIV/0!</v>
      </c>
      <c r="G43" s="102" t="e">
        <f>G$12*H43</f>
        <v>#DIV/0!</v>
      </c>
      <c r="H43" s="440" t="e">
        <f>$D43</f>
        <v>#DIV/0!</v>
      </c>
      <c r="I43" s="102" t="e">
        <f>I$12*J43</f>
        <v>#DIV/0!</v>
      </c>
      <c r="J43" s="440" t="e">
        <f>$D43</f>
        <v>#DIV/0!</v>
      </c>
      <c r="K43" s="102" t="e">
        <f>K$12*L43</f>
        <v>#DIV/0!</v>
      </c>
      <c r="L43" s="440" t="e">
        <f>$D43</f>
        <v>#DIV/0!</v>
      </c>
      <c r="M43" s="102" t="e">
        <f>M$12*N43</f>
        <v>#DIV/0!</v>
      </c>
      <c r="N43" s="440" t="e">
        <f>$D43</f>
        <v>#DIV/0!</v>
      </c>
      <c r="O43" s="102" t="e">
        <f>O$12*P43</f>
        <v>#DIV/0!</v>
      </c>
      <c r="P43" s="440" t="e">
        <f>$D43</f>
        <v>#DIV/0!</v>
      </c>
      <c r="Q43" s="102" t="e">
        <f>Q$12*R43</f>
        <v>#DIV/0!</v>
      </c>
      <c r="R43" s="440" t="e">
        <f>$D43</f>
        <v>#DIV/0!</v>
      </c>
      <c r="S43" s="102" t="e">
        <f>S$12*T43</f>
        <v>#DIV/0!</v>
      </c>
      <c r="T43" s="440" t="e">
        <f>$D43</f>
        <v>#DIV/0!</v>
      </c>
      <c r="U43" s="102" t="e">
        <f>U$12*V43</f>
        <v>#DIV/0!</v>
      </c>
      <c r="V43" s="440" t="e">
        <f>$D43</f>
        <v>#DIV/0!</v>
      </c>
      <c r="W43" s="98"/>
    </row>
    <row r="44" spans="1:23" ht="22.5" customHeight="1">
      <c r="A44" s="395" t="s">
        <v>59</v>
      </c>
      <c r="B44" s="401"/>
      <c r="C44" s="402">
        <f>SUM('5.損益計算（不調時)'!C43:N43)</f>
        <v>0</v>
      </c>
      <c r="D44" s="597" t="e">
        <f t="shared" si="2"/>
        <v>#DIV/0!</v>
      </c>
      <c r="E44" s="402">
        <f>'2.投資計画'!Q46</f>
        <v>0</v>
      </c>
      <c r="F44" s="597" t="e">
        <f t="shared" ref="F44:F51" si="4">E44/E$12</f>
        <v>#DIV/0!</v>
      </c>
      <c r="G44" s="402">
        <f>'2.投資計画'!R46</f>
        <v>0</v>
      </c>
      <c r="H44" s="597" t="e">
        <f t="shared" ref="H44:H51" si="5">G44/G$12</f>
        <v>#DIV/0!</v>
      </c>
      <c r="I44" s="402">
        <f>'2.投資計画'!S46</f>
        <v>0</v>
      </c>
      <c r="J44" s="597" t="e">
        <f t="shared" ref="J44:J51" si="6">I44/I$12</f>
        <v>#DIV/0!</v>
      </c>
      <c r="K44" s="402">
        <f>'2.投資計画'!T46</f>
        <v>0</v>
      </c>
      <c r="L44" s="597" t="e">
        <f t="shared" ref="L44:L51" si="7">K44/K$12</f>
        <v>#DIV/0!</v>
      </c>
      <c r="M44" s="402">
        <f>'2.投資計画'!U46</f>
        <v>0</v>
      </c>
      <c r="N44" s="597" t="e">
        <f t="shared" ref="N44:N51" si="8">M44/M$12</f>
        <v>#DIV/0!</v>
      </c>
      <c r="O44" s="402">
        <f>'2.投資計画'!V46</f>
        <v>0</v>
      </c>
      <c r="P44" s="597" t="e">
        <f t="shared" ref="P44:P51" si="9">O44/O$12</f>
        <v>#DIV/0!</v>
      </c>
      <c r="Q44" s="402">
        <f>'2.投資計画'!W46</f>
        <v>0</v>
      </c>
      <c r="R44" s="597" t="e">
        <f t="shared" ref="R44:R51" si="10">Q44/Q$12</f>
        <v>#DIV/0!</v>
      </c>
      <c r="S44" s="402">
        <f>'2.投資計画'!X46</f>
        <v>0</v>
      </c>
      <c r="T44" s="597" t="e">
        <f t="shared" ref="T44:T51" si="11">S44/S$12</f>
        <v>#DIV/0!</v>
      </c>
      <c r="U44" s="402">
        <f>'2.投資計画'!Y46</f>
        <v>0</v>
      </c>
      <c r="V44" s="597" t="e">
        <f t="shared" ref="V44:V51" si="12">U44/U$12</f>
        <v>#DIV/0!</v>
      </c>
      <c r="W44" s="98"/>
    </row>
    <row r="45" spans="1:23" ht="22.5" customHeight="1">
      <c r="A45" s="592" t="s">
        <v>174</v>
      </c>
      <c r="B45" s="593"/>
      <c r="C45" s="376" t="e">
        <f>C18+C24+C27+C31+C38+C44</f>
        <v>#DIV/0!</v>
      </c>
      <c r="D45" s="598" t="e">
        <f t="shared" si="2"/>
        <v>#DIV/0!</v>
      </c>
      <c r="E45" s="376" t="e">
        <f>E18+E24+E27+E31+E38+E44</f>
        <v>#DIV/0!</v>
      </c>
      <c r="F45" s="598" t="e">
        <f t="shared" si="4"/>
        <v>#DIV/0!</v>
      </c>
      <c r="G45" s="376" t="e">
        <f>G18+G24+G27+G31+G38+G44</f>
        <v>#DIV/0!</v>
      </c>
      <c r="H45" s="598" t="e">
        <f t="shared" si="5"/>
        <v>#DIV/0!</v>
      </c>
      <c r="I45" s="376" t="e">
        <f>I18+I24+I27+I31+I38+I44</f>
        <v>#DIV/0!</v>
      </c>
      <c r="J45" s="598" t="e">
        <f t="shared" si="6"/>
        <v>#DIV/0!</v>
      </c>
      <c r="K45" s="376" t="e">
        <f>K18+K24+K27+K31+K38+K44</f>
        <v>#DIV/0!</v>
      </c>
      <c r="L45" s="598" t="e">
        <f t="shared" si="7"/>
        <v>#DIV/0!</v>
      </c>
      <c r="M45" s="376" t="e">
        <f>M18+M24+M27+M31+M38+M44</f>
        <v>#DIV/0!</v>
      </c>
      <c r="N45" s="598" t="e">
        <f t="shared" si="8"/>
        <v>#DIV/0!</v>
      </c>
      <c r="O45" s="376" t="e">
        <f>O18+O24+O27+O31+O38+O44</f>
        <v>#DIV/0!</v>
      </c>
      <c r="P45" s="598" t="e">
        <f t="shared" si="9"/>
        <v>#DIV/0!</v>
      </c>
      <c r="Q45" s="376" t="e">
        <f>Q18+Q24+Q27+Q31+Q38+Q44</f>
        <v>#DIV/0!</v>
      </c>
      <c r="R45" s="598" t="e">
        <f t="shared" si="10"/>
        <v>#DIV/0!</v>
      </c>
      <c r="S45" s="376" t="e">
        <f>S18+S24+S27+S31+S38+S44</f>
        <v>#DIV/0!</v>
      </c>
      <c r="T45" s="598" t="e">
        <f t="shared" si="11"/>
        <v>#DIV/0!</v>
      </c>
      <c r="U45" s="376" t="e">
        <f>U18+U24+U27+U31+U38+U44</f>
        <v>#DIV/0!</v>
      </c>
      <c r="V45" s="598" t="e">
        <f t="shared" si="12"/>
        <v>#DIV/0!</v>
      </c>
      <c r="W45" s="98"/>
    </row>
    <row r="46" spans="1:23" s="609" customFormat="1" ht="22.5" customHeight="1">
      <c r="A46" s="612" t="s">
        <v>123</v>
      </c>
      <c r="B46" s="613"/>
      <c r="C46" s="445" t="e">
        <f>C17-C45</f>
        <v>#DIV/0!</v>
      </c>
      <c r="D46" s="446" t="e">
        <f t="shared" si="2"/>
        <v>#DIV/0!</v>
      </c>
      <c r="E46" s="445" t="e">
        <f>E17-E45</f>
        <v>#DIV/0!</v>
      </c>
      <c r="F46" s="446" t="e">
        <f t="shared" si="4"/>
        <v>#DIV/0!</v>
      </c>
      <c r="G46" s="445" t="e">
        <f>G17-G45</f>
        <v>#DIV/0!</v>
      </c>
      <c r="H46" s="446" t="e">
        <f t="shared" si="5"/>
        <v>#DIV/0!</v>
      </c>
      <c r="I46" s="445" t="e">
        <f>I17-I45</f>
        <v>#DIV/0!</v>
      </c>
      <c r="J46" s="446" t="e">
        <f t="shared" si="6"/>
        <v>#DIV/0!</v>
      </c>
      <c r="K46" s="445" t="e">
        <f>K17-K45</f>
        <v>#DIV/0!</v>
      </c>
      <c r="L46" s="446" t="e">
        <f t="shared" si="7"/>
        <v>#DIV/0!</v>
      </c>
      <c r="M46" s="445" t="e">
        <f>M17-M45</f>
        <v>#DIV/0!</v>
      </c>
      <c r="N46" s="446" t="e">
        <f t="shared" si="8"/>
        <v>#DIV/0!</v>
      </c>
      <c r="O46" s="445" t="e">
        <f>O17-O45</f>
        <v>#DIV/0!</v>
      </c>
      <c r="P46" s="446" t="e">
        <f t="shared" si="9"/>
        <v>#DIV/0!</v>
      </c>
      <c r="Q46" s="445" t="e">
        <f>Q17-Q45</f>
        <v>#DIV/0!</v>
      </c>
      <c r="R46" s="446" t="e">
        <f t="shared" si="10"/>
        <v>#DIV/0!</v>
      </c>
      <c r="S46" s="445" t="e">
        <f>S17-S45</f>
        <v>#DIV/0!</v>
      </c>
      <c r="T46" s="446" t="e">
        <f t="shared" si="11"/>
        <v>#DIV/0!</v>
      </c>
      <c r="U46" s="445" t="e">
        <f>U17-U45</f>
        <v>#DIV/0!</v>
      </c>
      <c r="V46" s="446" t="e">
        <f t="shared" si="12"/>
        <v>#DIV/0!</v>
      </c>
      <c r="W46" s="608"/>
    </row>
    <row r="47" spans="1:23" ht="22.5" customHeight="1">
      <c r="A47" s="590"/>
      <c r="B47" s="591" t="s">
        <v>176</v>
      </c>
      <c r="C47" s="394">
        <f>SUM('5.損益計算（不調時)'!C45:N45)*-1</f>
        <v>0</v>
      </c>
      <c r="D47" s="599" t="e">
        <f t="shared" si="2"/>
        <v>#DIV/0!</v>
      </c>
      <c r="E47" s="394">
        <f>SUM('4.返済計画表'!R25:R36)*-1</f>
        <v>0</v>
      </c>
      <c r="F47" s="599" t="e">
        <f t="shared" si="4"/>
        <v>#DIV/0!</v>
      </c>
      <c r="G47" s="394">
        <f>SUM('4.返済計画表'!R37:R48)*-1</f>
        <v>0</v>
      </c>
      <c r="H47" s="599" t="e">
        <f t="shared" si="5"/>
        <v>#DIV/0!</v>
      </c>
      <c r="I47" s="394">
        <f>SUM('4.返済計画表'!R49:R60)*-1</f>
        <v>0</v>
      </c>
      <c r="J47" s="599" t="e">
        <f t="shared" si="6"/>
        <v>#DIV/0!</v>
      </c>
      <c r="K47" s="394">
        <f>SUM('4.返済計画表'!R61:R72)*-1</f>
        <v>0</v>
      </c>
      <c r="L47" s="599" t="e">
        <f t="shared" si="7"/>
        <v>#DIV/0!</v>
      </c>
      <c r="M47" s="394">
        <f>SUM('4.返済計画表'!R73:R84)*-1</f>
        <v>0</v>
      </c>
      <c r="N47" s="599" t="e">
        <f t="shared" si="8"/>
        <v>#DIV/0!</v>
      </c>
      <c r="O47" s="394">
        <f>SUM('4.返済計画表'!R85:R96)*-1</f>
        <v>0</v>
      </c>
      <c r="P47" s="599" t="e">
        <f t="shared" si="9"/>
        <v>#DIV/0!</v>
      </c>
      <c r="Q47" s="394">
        <f>SUM('4.返済計画表'!R97:R108)*-1</f>
        <v>0</v>
      </c>
      <c r="R47" s="599" t="e">
        <f t="shared" si="10"/>
        <v>#DIV/0!</v>
      </c>
      <c r="S47" s="394">
        <f>SUM('4.返済計画表'!R109:R120)*-1</f>
        <v>0</v>
      </c>
      <c r="T47" s="599" t="e">
        <f t="shared" si="11"/>
        <v>#DIV/0!</v>
      </c>
      <c r="U47" s="394">
        <f>SUM('4.返済計画表'!R121:R132)*-1</f>
        <v>0</v>
      </c>
      <c r="V47" s="599" t="e">
        <f t="shared" si="12"/>
        <v>#DIV/0!</v>
      </c>
      <c r="W47" s="98"/>
    </row>
    <row r="48" spans="1:23" s="609" customFormat="1" ht="22.5" customHeight="1">
      <c r="A48" s="390" t="s">
        <v>65</v>
      </c>
      <c r="B48" s="391"/>
      <c r="C48" s="392" t="e">
        <f>C46+C47</f>
        <v>#DIV/0!</v>
      </c>
      <c r="D48" s="393" t="e">
        <f t="shared" si="2"/>
        <v>#DIV/0!</v>
      </c>
      <c r="E48" s="392" t="e">
        <f>E46+E47</f>
        <v>#DIV/0!</v>
      </c>
      <c r="F48" s="393" t="e">
        <f t="shared" si="4"/>
        <v>#DIV/0!</v>
      </c>
      <c r="G48" s="392" t="e">
        <f>G46+G47</f>
        <v>#DIV/0!</v>
      </c>
      <c r="H48" s="393" t="e">
        <f t="shared" si="5"/>
        <v>#DIV/0!</v>
      </c>
      <c r="I48" s="392" t="e">
        <f>I46+I47</f>
        <v>#DIV/0!</v>
      </c>
      <c r="J48" s="393" t="e">
        <f t="shared" si="6"/>
        <v>#DIV/0!</v>
      </c>
      <c r="K48" s="392" t="e">
        <f>K46+K47</f>
        <v>#DIV/0!</v>
      </c>
      <c r="L48" s="393" t="e">
        <f t="shared" si="7"/>
        <v>#DIV/0!</v>
      </c>
      <c r="M48" s="392" t="e">
        <f>M46+M47</f>
        <v>#DIV/0!</v>
      </c>
      <c r="N48" s="393" t="e">
        <f t="shared" si="8"/>
        <v>#DIV/0!</v>
      </c>
      <c r="O48" s="392" t="e">
        <f>O46+O47</f>
        <v>#DIV/0!</v>
      </c>
      <c r="P48" s="393" t="e">
        <f t="shared" si="9"/>
        <v>#DIV/0!</v>
      </c>
      <c r="Q48" s="392" t="e">
        <f>Q46+Q47</f>
        <v>#DIV/0!</v>
      </c>
      <c r="R48" s="393" t="e">
        <f t="shared" si="10"/>
        <v>#DIV/0!</v>
      </c>
      <c r="S48" s="392" t="e">
        <f>S46+S47</f>
        <v>#DIV/0!</v>
      </c>
      <c r="T48" s="393" t="e">
        <f t="shared" si="11"/>
        <v>#DIV/0!</v>
      </c>
      <c r="U48" s="392" t="e">
        <f>U46+U47</f>
        <v>#DIV/0!</v>
      </c>
      <c r="V48" s="393" t="e">
        <f t="shared" si="12"/>
        <v>#DIV/0!</v>
      </c>
      <c r="W48" s="608"/>
    </row>
    <row r="49" spans="1:23" s="97" customFormat="1" ht="22.5" customHeight="1">
      <c r="A49" s="118"/>
      <c r="B49" s="396" t="s">
        <v>177</v>
      </c>
      <c r="C49" s="99">
        <v>0</v>
      </c>
      <c r="D49" s="600" t="e">
        <f t="shared" si="2"/>
        <v>#DIV/0!</v>
      </c>
      <c r="E49" s="99">
        <f>$C49</f>
        <v>0</v>
      </c>
      <c r="F49" s="600" t="e">
        <f t="shared" si="4"/>
        <v>#DIV/0!</v>
      </c>
      <c r="G49" s="99">
        <f>$C49</f>
        <v>0</v>
      </c>
      <c r="H49" s="600" t="e">
        <f t="shared" si="5"/>
        <v>#DIV/0!</v>
      </c>
      <c r="I49" s="99">
        <f>$C49</f>
        <v>0</v>
      </c>
      <c r="J49" s="600" t="e">
        <f t="shared" si="6"/>
        <v>#DIV/0!</v>
      </c>
      <c r="K49" s="99">
        <f>$C49</f>
        <v>0</v>
      </c>
      <c r="L49" s="600" t="e">
        <f t="shared" si="7"/>
        <v>#DIV/0!</v>
      </c>
      <c r="M49" s="99">
        <f>$C49</f>
        <v>0</v>
      </c>
      <c r="N49" s="600" t="e">
        <f t="shared" si="8"/>
        <v>#DIV/0!</v>
      </c>
      <c r="O49" s="99">
        <f>$C49</f>
        <v>0</v>
      </c>
      <c r="P49" s="600" t="e">
        <f t="shared" si="9"/>
        <v>#DIV/0!</v>
      </c>
      <c r="Q49" s="99">
        <f>$C49</f>
        <v>0</v>
      </c>
      <c r="R49" s="600" t="e">
        <f t="shared" si="10"/>
        <v>#DIV/0!</v>
      </c>
      <c r="S49" s="99">
        <f>$C49</f>
        <v>0</v>
      </c>
      <c r="T49" s="600" t="e">
        <f t="shared" si="11"/>
        <v>#DIV/0!</v>
      </c>
      <c r="U49" s="99">
        <f>$C49</f>
        <v>0</v>
      </c>
      <c r="V49" s="600" t="e">
        <f t="shared" si="12"/>
        <v>#DIV/0!</v>
      </c>
      <c r="W49" s="98"/>
    </row>
    <row r="50" spans="1:23" s="609" customFormat="1" ht="22.5" customHeight="1">
      <c r="A50" s="390" t="s">
        <v>69</v>
      </c>
      <c r="B50" s="391"/>
      <c r="C50" s="392" t="e">
        <f>C48+C49</f>
        <v>#DIV/0!</v>
      </c>
      <c r="D50" s="393" t="e">
        <f t="shared" si="2"/>
        <v>#DIV/0!</v>
      </c>
      <c r="E50" s="392" t="e">
        <f>E48+E49</f>
        <v>#DIV/0!</v>
      </c>
      <c r="F50" s="393" t="e">
        <f t="shared" si="4"/>
        <v>#DIV/0!</v>
      </c>
      <c r="G50" s="392" t="e">
        <f>G48+G49</f>
        <v>#DIV/0!</v>
      </c>
      <c r="H50" s="393" t="e">
        <f t="shared" si="5"/>
        <v>#DIV/0!</v>
      </c>
      <c r="I50" s="392" t="e">
        <f>I48+I49</f>
        <v>#DIV/0!</v>
      </c>
      <c r="J50" s="393" t="e">
        <f t="shared" si="6"/>
        <v>#DIV/0!</v>
      </c>
      <c r="K50" s="392" t="e">
        <f>K48+K49</f>
        <v>#DIV/0!</v>
      </c>
      <c r="L50" s="393" t="e">
        <f t="shared" si="7"/>
        <v>#DIV/0!</v>
      </c>
      <c r="M50" s="392" t="e">
        <f>M48+M49</f>
        <v>#DIV/0!</v>
      </c>
      <c r="N50" s="393" t="e">
        <f t="shared" si="8"/>
        <v>#DIV/0!</v>
      </c>
      <c r="O50" s="392" t="e">
        <f>O48+O49</f>
        <v>#DIV/0!</v>
      </c>
      <c r="P50" s="393" t="e">
        <f t="shared" si="9"/>
        <v>#DIV/0!</v>
      </c>
      <c r="Q50" s="392" t="e">
        <f>Q48+Q49</f>
        <v>#DIV/0!</v>
      </c>
      <c r="R50" s="393" t="e">
        <f t="shared" si="10"/>
        <v>#DIV/0!</v>
      </c>
      <c r="S50" s="392" t="e">
        <f>S48+S49</f>
        <v>#DIV/0!</v>
      </c>
      <c r="T50" s="393" t="e">
        <f t="shared" si="11"/>
        <v>#DIV/0!</v>
      </c>
      <c r="U50" s="392" t="e">
        <f>U48+U49</f>
        <v>#DIV/0!</v>
      </c>
      <c r="V50" s="393" t="e">
        <f t="shared" si="12"/>
        <v>#DIV/0!</v>
      </c>
      <c r="W50" s="608"/>
    </row>
    <row r="51" spans="1:23" ht="22.5" customHeight="1">
      <c r="A51" s="406"/>
      <c r="B51" s="374" t="s">
        <v>126</v>
      </c>
      <c r="C51" s="404" t="e">
        <f>C50*20%</f>
        <v>#DIV/0!</v>
      </c>
      <c r="D51" s="600" t="e">
        <f t="shared" si="2"/>
        <v>#DIV/0!</v>
      </c>
      <c r="E51" s="404" t="e">
        <f>E50*20%</f>
        <v>#DIV/0!</v>
      </c>
      <c r="F51" s="600" t="e">
        <f t="shared" si="4"/>
        <v>#DIV/0!</v>
      </c>
      <c r="G51" s="404" t="e">
        <f>G50*20%</f>
        <v>#DIV/0!</v>
      </c>
      <c r="H51" s="600" t="e">
        <f t="shared" si="5"/>
        <v>#DIV/0!</v>
      </c>
      <c r="I51" s="404" t="e">
        <f>I50*20%</f>
        <v>#DIV/0!</v>
      </c>
      <c r="J51" s="600" t="e">
        <f t="shared" si="6"/>
        <v>#DIV/0!</v>
      </c>
      <c r="K51" s="404" t="e">
        <f>K50*20%</f>
        <v>#DIV/0!</v>
      </c>
      <c r="L51" s="600" t="e">
        <f t="shared" si="7"/>
        <v>#DIV/0!</v>
      </c>
      <c r="M51" s="404" t="e">
        <f>M50*20%</f>
        <v>#DIV/0!</v>
      </c>
      <c r="N51" s="600" t="e">
        <f t="shared" si="8"/>
        <v>#DIV/0!</v>
      </c>
      <c r="O51" s="404" t="e">
        <f>O50*20%</f>
        <v>#DIV/0!</v>
      </c>
      <c r="P51" s="600" t="e">
        <f t="shared" si="9"/>
        <v>#DIV/0!</v>
      </c>
      <c r="Q51" s="404" t="e">
        <f>Q50*20%</f>
        <v>#DIV/0!</v>
      </c>
      <c r="R51" s="600" t="e">
        <f t="shared" si="10"/>
        <v>#DIV/0!</v>
      </c>
      <c r="S51" s="404" t="e">
        <f>S50*20%</f>
        <v>#DIV/0!</v>
      </c>
      <c r="T51" s="600" t="e">
        <f t="shared" si="11"/>
        <v>#DIV/0!</v>
      </c>
      <c r="U51" s="404" t="e">
        <f>U50*20%</f>
        <v>#DIV/0!</v>
      </c>
      <c r="V51" s="600" t="e">
        <f t="shared" si="12"/>
        <v>#DIV/0!</v>
      </c>
      <c r="W51" s="98"/>
    </row>
    <row r="52" spans="1:23" s="609" customFormat="1" ht="22.5" customHeight="1">
      <c r="A52" s="909" t="s">
        <v>62</v>
      </c>
      <c r="B52" s="910"/>
      <c r="C52" s="445" t="e">
        <f>C50-C51</f>
        <v>#DIV/0!</v>
      </c>
      <c r="D52" s="446" t="e">
        <f>C52/C$12</f>
        <v>#DIV/0!</v>
      </c>
      <c r="E52" s="445" t="e">
        <f>E50-E51</f>
        <v>#DIV/0!</v>
      </c>
      <c r="F52" s="446" t="e">
        <f>E52/E$12</f>
        <v>#DIV/0!</v>
      </c>
      <c r="G52" s="445" t="e">
        <f>G50-G51</f>
        <v>#DIV/0!</v>
      </c>
      <c r="H52" s="446" t="e">
        <f>G52/G$12</f>
        <v>#DIV/0!</v>
      </c>
      <c r="I52" s="445" t="e">
        <f>I50-I51</f>
        <v>#DIV/0!</v>
      </c>
      <c r="J52" s="446" t="e">
        <f>I52/I$12</f>
        <v>#DIV/0!</v>
      </c>
      <c r="K52" s="445" t="e">
        <f>K50-K51</f>
        <v>#DIV/0!</v>
      </c>
      <c r="L52" s="446" t="e">
        <f>K52/K$12</f>
        <v>#DIV/0!</v>
      </c>
      <c r="M52" s="445" t="e">
        <f>M50-M51</f>
        <v>#DIV/0!</v>
      </c>
      <c r="N52" s="446" t="e">
        <f>M52/M$12</f>
        <v>#DIV/0!</v>
      </c>
      <c r="O52" s="445" t="e">
        <f>O50-O51</f>
        <v>#DIV/0!</v>
      </c>
      <c r="P52" s="446" t="e">
        <f>O52/O$12</f>
        <v>#DIV/0!</v>
      </c>
      <c r="Q52" s="445" t="e">
        <f>Q50-Q51</f>
        <v>#DIV/0!</v>
      </c>
      <c r="R52" s="446" t="e">
        <f>Q52/Q$12</f>
        <v>#DIV/0!</v>
      </c>
      <c r="S52" s="445" t="e">
        <f>S50-S51</f>
        <v>#DIV/0!</v>
      </c>
      <c r="T52" s="446" t="e">
        <f>S52/S$12</f>
        <v>#DIV/0!</v>
      </c>
      <c r="U52" s="445" t="e">
        <f>U50-U51</f>
        <v>#DIV/0!</v>
      </c>
      <c r="V52" s="446" t="e">
        <f>U52/U$12</f>
        <v>#DIV/0!</v>
      </c>
      <c r="W52" s="608"/>
    </row>
    <row r="53" spans="1:23" ht="22.5" customHeight="1">
      <c r="A53" s="905" t="s">
        <v>178</v>
      </c>
      <c r="B53" s="906"/>
      <c r="C53" s="376" t="e">
        <f>C52</f>
        <v>#DIV/0!</v>
      </c>
      <c r="D53" s="601" t="s">
        <v>55</v>
      </c>
      <c r="E53" s="376" t="e">
        <f>C53+E52</f>
        <v>#DIV/0!</v>
      </c>
      <c r="F53" s="601" t="s">
        <v>55</v>
      </c>
      <c r="G53" s="376" t="e">
        <f>G52+E53</f>
        <v>#DIV/0!</v>
      </c>
      <c r="H53" s="601" t="s">
        <v>55</v>
      </c>
      <c r="I53" s="376" t="e">
        <f>I52+G53</f>
        <v>#DIV/0!</v>
      </c>
      <c r="J53" s="601" t="s">
        <v>55</v>
      </c>
      <c r="K53" s="376" t="e">
        <f>K52+I53</f>
        <v>#DIV/0!</v>
      </c>
      <c r="L53" s="601" t="s">
        <v>55</v>
      </c>
      <c r="M53" s="376" t="e">
        <f>M52+K53</f>
        <v>#DIV/0!</v>
      </c>
      <c r="N53" s="601" t="s">
        <v>55</v>
      </c>
      <c r="O53" s="376" t="e">
        <f>O52+M53</f>
        <v>#DIV/0!</v>
      </c>
      <c r="P53" s="601" t="s">
        <v>55</v>
      </c>
      <c r="Q53" s="376" t="e">
        <f>Q52+O53</f>
        <v>#DIV/0!</v>
      </c>
      <c r="R53" s="601" t="s">
        <v>55</v>
      </c>
      <c r="S53" s="376" t="e">
        <f>S52+Q53</f>
        <v>#DIV/0!</v>
      </c>
      <c r="T53" s="601" t="s">
        <v>55</v>
      </c>
      <c r="U53" s="376" t="e">
        <f>U52+S53</f>
        <v>#DIV/0!</v>
      </c>
      <c r="V53" s="601" t="s">
        <v>55</v>
      </c>
      <c r="W53" s="98"/>
    </row>
    <row r="54" spans="1:23" s="97" customFormat="1" ht="12.75" customHeight="1">
      <c r="A54" s="604"/>
      <c r="B54" s="604"/>
      <c r="C54" s="397"/>
      <c r="D54" s="398"/>
      <c r="E54" s="397"/>
      <c r="F54" s="398"/>
      <c r="G54" s="397"/>
      <c r="H54" s="398"/>
      <c r="I54" s="397"/>
      <c r="J54" s="398"/>
      <c r="K54" s="397"/>
      <c r="L54" s="398"/>
      <c r="M54" s="397"/>
      <c r="N54" s="398"/>
      <c r="O54" s="397"/>
      <c r="P54" s="398"/>
      <c r="Q54" s="397"/>
      <c r="R54" s="398"/>
      <c r="S54" s="397"/>
      <c r="T54" s="398"/>
      <c r="U54" s="397"/>
      <c r="V54" s="398"/>
      <c r="W54" s="98"/>
    </row>
    <row r="55" spans="1:23" s="609" customFormat="1" ht="22.5" customHeight="1">
      <c r="A55" s="909" t="s">
        <v>150</v>
      </c>
      <c r="B55" s="910"/>
      <c r="C55" s="445" t="e">
        <f>C52+C44</f>
        <v>#DIV/0!</v>
      </c>
      <c r="D55" s="446" t="e">
        <f>C55/C$12</f>
        <v>#DIV/0!</v>
      </c>
      <c r="E55" s="445" t="e">
        <f>E44+E52</f>
        <v>#DIV/0!</v>
      </c>
      <c r="F55" s="446" t="e">
        <f>E55/E$12</f>
        <v>#DIV/0!</v>
      </c>
      <c r="G55" s="445" t="e">
        <f>G44+G52</f>
        <v>#DIV/0!</v>
      </c>
      <c r="H55" s="446" t="e">
        <f>G55/G$12</f>
        <v>#DIV/0!</v>
      </c>
      <c r="I55" s="445" t="e">
        <f>I44+I52</f>
        <v>#DIV/0!</v>
      </c>
      <c r="J55" s="446" t="e">
        <f>I55/I$12</f>
        <v>#DIV/0!</v>
      </c>
      <c r="K55" s="445" t="e">
        <f>K44+K52</f>
        <v>#DIV/0!</v>
      </c>
      <c r="L55" s="446" t="e">
        <f>K55/K$12</f>
        <v>#DIV/0!</v>
      </c>
      <c r="M55" s="445" t="e">
        <f>M44+M52</f>
        <v>#DIV/0!</v>
      </c>
      <c r="N55" s="446" t="e">
        <f>M55/M$12</f>
        <v>#DIV/0!</v>
      </c>
      <c r="O55" s="445" t="e">
        <f>O44+O52</f>
        <v>#DIV/0!</v>
      </c>
      <c r="P55" s="446" t="e">
        <f>O55/O$12</f>
        <v>#DIV/0!</v>
      </c>
      <c r="Q55" s="445" t="e">
        <f>Q44+Q52</f>
        <v>#DIV/0!</v>
      </c>
      <c r="R55" s="446" t="e">
        <f>Q55/Q$12</f>
        <v>#DIV/0!</v>
      </c>
      <c r="S55" s="445" t="e">
        <f>S44+S52</f>
        <v>#DIV/0!</v>
      </c>
      <c r="T55" s="446" t="e">
        <f>S55/S$12</f>
        <v>#DIV/0!</v>
      </c>
      <c r="U55" s="445" t="e">
        <f>U44+U52</f>
        <v>#DIV/0!</v>
      </c>
      <c r="V55" s="446" t="e">
        <f>U55/U$12</f>
        <v>#DIV/0!</v>
      </c>
      <c r="W55" s="608"/>
    </row>
    <row r="56" spans="1:23" ht="22.5" customHeight="1">
      <c r="A56" s="897" t="s">
        <v>71</v>
      </c>
      <c r="B56" s="898"/>
      <c r="C56" s="376">
        <f>SUM('4.返済計画表'!Q13:Q24)</f>
        <v>0</v>
      </c>
      <c r="D56" s="598" t="e">
        <f>C56/C$12</f>
        <v>#DIV/0!</v>
      </c>
      <c r="E56" s="376">
        <f>SUM('4.返済計画表'!Q25:Q36)</f>
        <v>0</v>
      </c>
      <c r="F56" s="598" t="e">
        <f>E56/E$12</f>
        <v>#DIV/0!</v>
      </c>
      <c r="G56" s="376">
        <f>SUM('4.返済計画表'!Q37:Q48)</f>
        <v>0</v>
      </c>
      <c r="H56" s="598" t="e">
        <f>G56/G$12</f>
        <v>#DIV/0!</v>
      </c>
      <c r="I56" s="376">
        <f>SUM('4.返済計画表'!Q49:Q60)</f>
        <v>0</v>
      </c>
      <c r="J56" s="598" t="e">
        <f>I56/I$12</f>
        <v>#DIV/0!</v>
      </c>
      <c r="K56" s="376">
        <f>SUM('4.返済計画表'!Q61:Q72)</f>
        <v>0</v>
      </c>
      <c r="L56" s="598" t="e">
        <f>K56/K$12</f>
        <v>#DIV/0!</v>
      </c>
      <c r="M56" s="376">
        <f>SUM('4.返済計画表'!Q73:Q84)</f>
        <v>0</v>
      </c>
      <c r="N56" s="598" t="e">
        <f>M56/M$12</f>
        <v>#DIV/0!</v>
      </c>
      <c r="O56" s="376">
        <f>SUM('4.返済計画表'!Q85:Q96)</f>
        <v>0</v>
      </c>
      <c r="P56" s="598" t="e">
        <f>O56/O$12</f>
        <v>#DIV/0!</v>
      </c>
      <c r="Q56" s="376">
        <f>SUM('4.返済計画表'!Q97:Q108)</f>
        <v>0</v>
      </c>
      <c r="R56" s="598" t="e">
        <f>Q56/Q$12</f>
        <v>#DIV/0!</v>
      </c>
      <c r="S56" s="376">
        <f>SUM('4.返済計画表'!Q109:Q120)</f>
        <v>0</v>
      </c>
      <c r="T56" s="598" t="e">
        <f>S56/S$12</f>
        <v>#DIV/0!</v>
      </c>
      <c r="U56" s="376">
        <f>SUM('4.返済計画表'!Q121:Q132)</f>
        <v>0</v>
      </c>
      <c r="V56" s="598" t="e">
        <f>U56/U$12</f>
        <v>#DIV/0!</v>
      </c>
      <c r="W56" s="98"/>
    </row>
    <row r="57" spans="1:23" s="609" customFormat="1" ht="22.5" customHeight="1">
      <c r="A57" s="610" t="s">
        <v>179</v>
      </c>
      <c r="B57" s="611"/>
      <c r="C57" s="387" t="e">
        <f>C55-C56</f>
        <v>#DIV/0!</v>
      </c>
      <c r="D57" s="389" t="e">
        <f>C57/C$12</f>
        <v>#DIV/0!</v>
      </c>
      <c r="E57" s="387" t="e">
        <f>E55-E56</f>
        <v>#DIV/0!</v>
      </c>
      <c r="F57" s="389" t="e">
        <f>E57/E$12</f>
        <v>#DIV/0!</v>
      </c>
      <c r="G57" s="387" t="e">
        <f>G55-G56</f>
        <v>#DIV/0!</v>
      </c>
      <c r="H57" s="389" t="e">
        <f>G57/G$12</f>
        <v>#DIV/0!</v>
      </c>
      <c r="I57" s="387" t="e">
        <f>I55-I56</f>
        <v>#DIV/0!</v>
      </c>
      <c r="J57" s="389" t="e">
        <f>I57/I$12</f>
        <v>#DIV/0!</v>
      </c>
      <c r="K57" s="387" t="e">
        <f>K55-K56</f>
        <v>#DIV/0!</v>
      </c>
      <c r="L57" s="389" t="e">
        <f>K57/K$12</f>
        <v>#DIV/0!</v>
      </c>
      <c r="M57" s="387" t="e">
        <f>M55-M56</f>
        <v>#DIV/0!</v>
      </c>
      <c r="N57" s="389" t="e">
        <f>M57/M$12</f>
        <v>#DIV/0!</v>
      </c>
      <c r="O57" s="387" t="e">
        <f>O55-O56</f>
        <v>#DIV/0!</v>
      </c>
      <c r="P57" s="389" t="e">
        <f>O57/O$12</f>
        <v>#DIV/0!</v>
      </c>
      <c r="Q57" s="387" t="e">
        <f>Q55-Q56</f>
        <v>#DIV/0!</v>
      </c>
      <c r="R57" s="389" t="e">
        <f>Q57/Q$12</f>
        <v>#DIV/0!</v>
      </c>
      <c r="S57" s="387" t="e">
        <f>S55-S56</f>
        <v>#DIV/0!</v>
      </c>
      <c r="T57" s="389" t="e">
        <f>S57/S$12</f>
        <v>#DIV/0!</v>
      </c>
      <c r="U57" s="387" t="e">
        <f>U55-U56</f>
        <v>#DIV/0!</v>
      </c>
      <c r="V57" s="389" t="e">
        <f>U57/U$12</f>
        <v>#DIV/0!</v>
      </c>
      <c r="W57" s="608"/>
    </row>
    <row r="58" spans="1:23" ht="22.5" customHeight="1">
      <c r="A58" s="103" t="s">
        <v>180</v>
      </c>
      <c r="B58" s="100"/>
      <c r="C58" s="99">
        <f>'3.資金調達計画'!D9</f>
        <v>0</v>
      </c>
      <c r="D58" s="602" t="s">
        <v>55</v>
      </c>
      <c r="E58" s="99" t="e">
        <f>C59</f>
        <v>#DIV/0!</v>
      </c>
      <c r="F58" s="602" t="s">
        <v>55</v>
      </c>
      <c r="G58" s="99" t="e">
        <f>E59</f>
        <v>#DIV/0!</v>
      </c>
      <c r="H58" s="602" t="s">
        <v>55</v>
      </c>
      <c r="I58" s="99" t="e">
        <f>G59</f>
        <v>#DIV/0!</v>
      </c>
      <c r="J58" s="602" t="s">
        <v>55</v>
      </c>
      <c r="K58" s="99" t="e">
        <f>I59</f>
        <v>#DIV/0!</v>
      </c>
      <c r="L58" s="602" t="s">
        <v>55</v>
      </c>
      <c r="M58" s="99" t="e">
        <f>K59</f>
        <v>#DIV/0!</v>
      </c>
      <c r="N58" s="602" t="s">
        <v>55</v>
      </c>
      <c r="O58" s="99" t="e">
        <f>M59</f>
        <v>#DIV/0!</v>
      </c>
      <c r="P58" s="602" t="s">
        <v>55</v>
      </c>
      <c r="Q58" s="99" t="e">
        <f>O59</f>
        <v>#DIV/0!</v>
      </c>
      <c r="R58" s="602" t="s">
        <v>55</v>
      </c>
      <c r="S58" s="99" t="e">
        <f>Q59</f>
        <v>#DIV/0!</v>
      </c>
      <c r="T58" s="602" t="s">
        <v>55</v>
      </c>
      <c r="U58" s="99" t="e">
        <f>S59</f>
        <v>#DIV/0!</v>
      </c>
      <c r="V58" s="602" t="s">
        <v>55</v>
      </c>
      <c r="W58" s="98"/>
    </row>
    <row r="59" spans="1:23" ht="22.5" customHeight="1">
      <c r="A59" s="101" t="s">
        <v>181</v>
      </c>
      <c r="B59" s="489"/>
      <c r="C59" s="102" t="e">
        <f>C57+C58</f>
        <v>#DIV/0!</v>
      </c>
      <c r="D59" s="603" t="s">
        <v>55</v>
      </c>
      <c r="E59" s="102" t="e">
        <f t="shared" ref="E59" si="13">E57+E58</f>
        <v>#DIV/0!</v>
      </c>
      <c r="F59" s="603" t="s">
        <v>55</v>
      </c>
      <c r="G59" s="102" t="e">
        <f t="shared" ref="G59" si="14">G57+G58</f>
        <v>#DIV/0!</v>
      </c>
      <c r="H59" s="603" t="s">
        <v>55</v>
      </c>
      <c r="I59" s="102" t="e">
        <f t="shared" ref="I59" si="15">I57+I58</f>
        <v>#DIV/0!</v>
      </c>
      <c r="J59" s="603" t="s">
        <v>55</v>
      </c>
      <c r="K59" s="102" t="e">
        <f t="shared" ref="K59" si="16">K57+K58</f>
        <v>#DIV/0!</v>
      </c>
      <c r="L59" s="603" t="s">
        <v>55</v>
      </c>
      <c r="M59" s="102" t="e">
        <f t="shared" ref="M59" si="17">M57+M58</f>
        <v>#DIV/0!</v>
      </c>
      <c r="N59" s="603" t="s">
        <v>55</v>
      </c>
      <c r="O59" s="102" t="e">
        <f t="shared" ref="O59" si="18">O57+O58</f>
        <v>#DIV/0!</v>
      </c>
      <c r="P59" s="603" t="s">
        <v>55</v>
      </c>
      <c r="Q59" s="102" t="e">
        <f t="shared" ref="Q59" si="19">Q57+Q58</f>
        <v>#DIV/0!</v>
      </c>
      <c r="R59" s="603" t="s">
        <v>55</v>
      </c>
      <c r="S59" s="102" t="e">
        <f t="shared" ref="S59" si="20">S57+S58</f>
        <v>#DIV/0!</v>
      </c>
      <c r="T59" s="603" t="s">
        <v>55</v>
      </c>
      <c r="U59" s="102" t="e">
        <f t="shared" ref="U59" si="21">U57+U58</f>
        <v>#DIV/0!</v>
      </c>
      <c r="V59" s="603" t="s">
        <v>55</v>
      </c>
      <c r="W59" s="98"/>
    </row>
    <row r="60" spans="1:23" s="609" customFormat="1" ht="22.5" customHeight="1">
      <c r="A60" s="907" t="s">
        <v>61</v>
      </c>
      <c r="B60" s="908"/>
      <c r="C60" s="605">
        <f>'4.返済計画表'!C7+'4.返済計画表'!J7</f>
        <v>0</v>
      </c>
      <c r="D60" s="606" t="s">
        <v>182</v>
      </c>
      <c r="E60" s="605">
        <f>C61</f>
        <v>0</v>
      </c>
      <c r="F60" s="607" t="e">
        <f>E60/E$12</f>
        <v>#DIV/0!</v>
      </c>
      <c r="G60" s="605">
        <f>E61</f>
        <v>0</v>
      </c>
      <c r="H60" s="607" t="e">
        <f>G60/G$12</f>
        <v>#DIV/0!</v>
      </c>
      <c r="I60" s="605">
        <f>G61</f>
        <v>0</v>
      </c>
      <c r="J60" s="607" t="e">
        <f>I60/I$12</f>
        <v>#DIV/0!</v>
      </c>
      <c r="K60" s="605">
        <f>I61</f>
        <v>0</v>
      </c>
      <c r="L60" s="607" t="e">
        <f>K60/K$12</f>
        <v>#DIV/0!</v>
      </c>
      <c r="M60" s="605">
        <f>K61</f>
        <v>0</v>
      </c>
      <c r="N60" s="607" t="e">
        <f>M60/M$12</f>
        <v>#DIV/0!</v>
      </c>
      <c r="O60" s="605">
        <f>M61</f>
        <v>0</v>
      </c>
      <c r="P60" s="607" t="e">
        <f>O60/O$12</f>
        <v>#DIV/0!</v>
      </c>
      <c r="Q60" s="605">
        <f>O61</f>
        <v>0</v>
      </c>
      <c r="R60" s="607" t="e">
        <f>Q60/Q$12</f>
        <v>#DIV/0!</v>
      </c>
      <c r="S60" s="605">
        <f>Q61</f>
        <v>0</v>
      </c>
      <c r="T60" s="607" t="e">
        <f>S60/S$12</f>
        <v>#DIV/0!</v>
      </c>
      <c r="U60" s="605">
        <f>S61</f>
        <v>0</v>
      </c>
      <c r="V60" s="607" t="e">
        <f>U60/U$12</f>
        <v>#DIV/0!</v>
      </c>
      <c r="W60" s="608"/>
    </row>
    <row r="61" spans="1:23" ht="22.5" customHeight="1">
      <c r="A61" s="901" t="s">
        <v>63</v>
      </c>
      <c r="B61" s="902"/>
      <c r="C61" s="102">
        <f>'4.返済計画表'!T24</f>
        <v>0</v>
      </c>
      <c r="D61" s="603" t="s">
        <v>55</v>
      </c>
      <c r="E61" s="102">
        <f>E60-E56</f>
        <v>0</v>
      </c>
      <c r="F61" s="440" t="e">
        <f>E61/E$12</f>
        <v>#DIV/0!</v>
      </c>
      <c r="G61" s="102">
        <f>G60-G56</f>
        <v>0</v>
      </c>
      <c r="H61" s="440" t="e">
        <f>G61/G$12</f>
        <v>#DIV/0!</v>
      </c>
      <c r="I61" s="102">
        <f>I60-I56</f>
        <v>0</v>
      </c>
      <c r="J61" s="440" t="e">
        <f>I61/I$12</f>
        <v>#DIV/0!</v>
      </c>
      <c r="K61" s="102">
        <f>K60-K56</f>
        <v>0</v>
      </c>
      <c r="L61" s="440" t="e">
        <f>K61/K$12</f>
        <v>#DIV/0!</v>
      </c>
      <c r="M61" s="102">
        <f>M60-M56</f>
        <v>0</v>
      </c>
      <c r="N61" s="440" t="e">
        <f>M61/M$12</f>
        <v>#DIV/0!</v>
      </c>
      <c r="O61" s="102">
        <f>O60-O56</f>
        <v>0</v>
      </c>
      <c r="P61" s="440" t="e">
        <f>O61/O$12</f>
        <v>#DIV/0!</v>
      </c>
      <c r="Q61" s="102">
        <f>Q60-Q56</f>
        <v>0</v>
      </c>
      <c r="R61" s="440" t="e">
        <f>Q61/Q$12</f>
        <v>#DIV/0!</v>
      </c>
      <c r="S61" s="102">
        <f>S56</f>
        <v>0</v>
      </c>
      <c r="T61" s="440" t="e">
        <f>S61/S$12</f>
        <v>#DIV/0!</v>
      </c>
      <c r="U61" s="102">
        <f>U60-U56</f>
        <v>0</v>
      </c>
      <c r="V61" s="440" t="e">
        <f>U61/U$12</f>
        <v>#DIV/0!</v>
      </c>
      <c r="W61" s="98"/>
    </row>
    <row r="62" spans="1:23" ht="18" customHeight="1">
      <c r="W62" s="98"/>
    </row>
    <row r="63" spans="1:23" ht="18" customHeight="1">
      <c r="W63" s="98"/>
    </row>
    <row r="64" spans="1:23" ht="18" customHeight="1">
      <c r="W64" s="98"/>
    </row>
    <row r="65" spans="23:23" ht="18" customHeight="1">
      <c r="W65" s="98"/>
    </row>
    <row r="66" spans="23:23" ht="18" customHeight="1">
      <c r="W66" s="98"/>
    </row>
    <row r="67" spans="23:23" ht="18" customHeight="1">
      <c r="W67" s="98"/>
    </row>
    <row r="68" spans="23:23" ht="18" customHeight="1">
      <c r="W68" s="98"/>
    </row>
    <row r="69" spans="23:23" ht="18" customHeight="1">
      <c r="W69" s="98"/>
    </row>
    <row r="70" spans="23:23" ht="18" customHeight="1">
      <c r="W70" s="98"/>
    </row>
    <row r="71" spans="23:23" ht="18" customHeight="1">
      <c r="W71" s="98"/>
    </row>
    <row r="72" spans="23:23" ht="18" customHeight="1">
      <c r="W72" s="98"/>
    </row>
    <row r="73" spans="23:23" ht="18" customHeight="1">
      <c r="W73" s="98"/>
    </row>
    <row r="74" spans="23:23" ht="18" customHeight="1">
      <c r="W74" s="98"/>
    </row>
    <row r="75" spans="23:23" ht="18" customHeight="1">
      <c r="W75" s="98"/>
    </row>
    <row r="76" spans="23:23" ht="18" customHeight="1">
      <c r="W76" s="98"/>
    </row>
    <row r="77" spans="23:23" ht="18" customHeight="1">
      <c r="W77" s="98"/>
    </row>
  </sheetData>
  <mergeCells count="62">
    <mergeCell ref="X9:Y9"/>
    <mergeCell ref="X10:Y10"/>
    <mergeCell ref="X4:Y4"/>
    <mergeCell ref="X5:Y5"/>
    <mergeCell ref="X6:Y6"/>
    <mergeCell ref="X7:Y7"/>
    <mergeCell ref="X8:Y8"/>
    <mergeCell ref="A56:B56"/>
    <mergeCell ref="A60:B60"/>
    <mergeCell ref="A61:B61"/>
    <mergeCell ref="A27:B27"/>
    <mergeCell ref="A31:B31"/>
    <mergeCell ref="A38:B38"/>
    <mergeCell ref="A52:B52"/>
    <mergeCell ref="A53:B53"/>
    <mergeCell ref="A55:B55"/>
    <mergeCell ref="A24:B24"/>
    <mergeCell ref="Q12:R12"/>
    <mergeCell ref="S12:T12"/>
    <mergeCell ref="U12:V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A14:B14"/>
    <mergeCell ref="A18:B18"/>
    <mergeCell ref="A7:B9"/>
    <mergeCell ref="C7:V9"/>
    <mergeCell ref="C12:D12"/>
    <mergeCell ref="E12:F12"/>
    <mergeCell ref="G12:H12"/>
    <mergeCell ref="I12:J12"/>
    <mergeCell ref="K12:L12"/>
    <mergeCell ref="M12:N12"/>
    <mergeCell ref="O12:P12"/>
    <mergeCell ref="U6:V6"/>
    <mergeCell ref="U5:V5"/>
    <mergeCell ref="C6:D6"/>
    <mergeCell ref="E6:F6"/>
    <mergeCell ref="G6:H6"/>
    <mergeCell ref="I6:J6"/>
    <mergeCell ref="K6:L6"/>
    <mergeCell ref="M6:N6"/>
    <mergeCell ref="O6:P6"/>
    <mergeCell ref="S5:T5"/>
    <mergeCell ref="S6:T6"/>
    <mergeCell ref="Q6:R6"/>
    <mergeCell ref="A1:V1"/>
    <mergeCell ref="C5:D5"/>
    <mergeCell ref="E5:F5"/>
    <mergeCell ref="G5:H5"/>
    <mergeCell ref="I5:J5"/>
    <mergeCell ref="K5:L5"/>
    <mergeCell ref="M5:N5"/>
    <mergeCell ref="O5:P5"/>
    <mergeCell ref="Q5:R5"/>
  </mergeCells>
  <phoneticPr fontId="2"/>
  <conditionalFormatting sqref="A60:XFD61 E56:V56">
    <cfRule type="cellIs" dxfId="0" priority="1" stopIfTrue="1" operator="lessThan">
      <formula>0</formula>
    </cfRule>
  </conditionalFormatting>
  <pageMargins left="0.31496062992125984" right="0.15748031496062992" top="0.31496062992125984" bottom="0.19685039370078741" header="0.27559055118110237" footer="0.15748031496062992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5"/>
  <sheetViews>
    <sheetView showGridLines="0" view="pageBreakPreview" zoomScaleNormal="100" workbookViewId="0">
      <selection activeCell="B3" sqref="B3:K3"/>
    </sheetView>
  </sheetViews>
  <sheetFormatPr baseColWidth="10" defaultColWidth="8" defaultRowHeight="15.75" customHeight="1"/>
  <cols>
    <col min="1" max="1" width="2.83203125" style="618" customWidth="1"/>
    <col min="2" max="3" width="10.6640625" style="138" customWidth="1"/>
    <col min="4" max="4" width="10.6640625" style="136" customWidth="1"/>
    <col min="5" max="6" width="10.6640625" style="137" customWidth="1"/>
    <col min="7" max="11" width="10.6640625" style="135" customWidth="1"/>
    <col min="12" max="12" width="2.5" style="135" customWidth="1"/>
    <col min="13" max="14" width="7.83203125" style="135" customWidth="1"/>
    <col min="15" max="15" width="7.83203125" style="131" customWidth="1"/>
    <col min="16" max="256" width="8" style="618"/>
    <col min="257" max="257" width="2.83203125" style="618" customWidth="1"/>
    <col min="258" max="267" width="10.6640625" style="618" customWidth="1"/>
    <col min="268" max="268" width="2.5" style="618" customWidth="1"/>
    <col min="269" max="271" width="7.83203125" style="618" customWidth="1"/>
    <col min="272" max="512" width="8" style="618"/>
    <col min="513" max="513" width="2.83203125" style="618" customWidth="1"/>
    <col min="514" max="523" width="10.6640625" style="618" customWidth="1"/>
    <col min="524" max="524" width="2.5" style="618" customWidth="1"/>
    <col min="525" max="527" width="7.83203125" style="618" customWidth="1"/>
    <col min="528" max="768" width="8" style="618"/>
    <col min="769" max="769" width="2.83203125" style="618" customWidth="1"/>
    <col min="770" max="779" width="10.6640625" style="618" customWidth="1"/>
    <col min="780" max="780" width="2.5" style="618" customWidth="1"/>
    <col min="781" max="783" width="7.83203125" style="618" customWidth="1"/>
    <col min="784" max="1024" width="8" style="618"/>
    <col min="1025" max="1025" width="2.83203125" style="618" customWidth="1"/>
    <col min="1026" max="1035" width="10.6640625" style="618" customWidth="1"/>
    <col min="1036" max="1036" width="2.5" style="618" customWidth="1"/>
    <col min="1037" max="1039" width="7.83203125" style="618" customWidth="1"/>
    <col min="1040" max="1280" width="8" style="618"/>
    <col min="1281" max="1281" width="2.83203125" style="618" customWidth="1"/>
    <col min="1282" max="1291" width="10.6640625" style="618" customWidth="1"/>
    <col min="1292" max="1292" width="2.5" style="618" customWidth="1"/>
    <col min="1293" max="1295" width="7.83203125" style="618" customWidth="1"/>
    <col min="1296" max="1536" width="8" style="618"/>
    <col min="1537" max="1537" width="2.83203125" style="618" customWidth="1"/>
    <col min="1538" max="1547" width="10.6640625" style="618" customWidth="1"/>
    <col min="1548" max="1548" width="2.5" style="618" customWidth="1"/>
    <col min="1549" max="1551" width="7.83203125" style="618" customWidth="1"/>
    <col min="1552" max="1792" width="8" style="618"/>
    <col min="1793" max="1793" width="2.83203125" style="618" customWidth="1"/>
    <col min="1794" max="1803" width="10.6640625" style="618" customWidth="1"/>
    <col min="1804" max="1804" width="2.5" style="618" customWidth="1"/>
    <col min="1805" max="1807" width="7.83203125" style="618" customWidth="1"/>
    <col min="1808" max="2048" width="8" style="618"/>
    <col min="2049" max="2049" width="2.83203125" style="618" customWidth="1"/>
    <col min="2050" max="2059" width="10.6640625" style="618" customWidth="1"/>
    <col min="2060" max="2060" width="2.5" style="618" customWidth="1"/>
    <col min="2061" max="2063" width="7.83203125" style="618" customWidth="1"/>
    <col min="2064" max="2304" width="8" style="618"/>
    <col min="2305" max="2305" width="2.83203125" style="618" customWidth="1"/>
    <col min="2306" max="2315" width="10.6640625" style="618" customWidth="1"/>
    <col min="2316" max="2316" width="2.5" style="618" customWidth="1"/>
    <col min="2317" max="2319" width="7.83203125" style="618" customWidth="1"/>
    <col min="2320" max="2560" width="8" style="618"/>
    <col min="2561" max="2561" width="2.83203125" style="618" customWidth="1"/>
    <col min="2562" max="2571" width="10.6640625" style="618" customWidth="1"/>
    <col min="2572" max="2572" width="2.5" style="618" customWidth="1"/>
    <col min="2573" max="2575" width="7.83203125" style="618" customWidth="1"/>
    <col min="2576" max="2816" width="8" style="618"/>
    <col min="2817" max="2817" width="2.83203125" style="618" customWidth="1"/>
    <col min="2818" max="2827" width="10.6640625" style="618" customWidth="1"/>
    <col min="2828" max="2828" width="2.5" style="618" customWidth="1"/>
    <col min="2829" max="2831" width="7.83203125" style="618" customWidth="1"/>
    <col min="2832" max="3072" width="8" style="618"/>
    <col min="3073" max="3073" width="2.83203125" style="618" customWidth="1"/>
    <col min="3074" max="3083" width="10.6640625" style="618" customWidth="1"/>
    <col min="3084" max="3084" width="2.5" style="618" customWidth="1"/>
    <col min="3085" max="3087" width="7.83203125" style="618" customWidth="1"/>
    <col min="3088" max="3328" width="8" style="618"/>
    <col min="3329" max="3329" width="2.83203125" style="618" customWidth="1"/>
    <col min="3330" max="3339" width="10.6640625" style="618" customWidth="1"/>
    <col min="3340" max="3340" width="2.5" style="618" customWidth="1"/>
    <col min="3341" max="3343" width="7.83203125" style="618" customWidth="1"/>
    <col min="3344" max="3584" width="8" style="618"/>
    <col min="3585" max="3585" width="2.83203125" style="618" customWidth="1"/>
    <col min="3586" max="3595" width="10.6640625" style="618" customWidth="1"/>
    <col min="3596" max="3596" width="2.5" style="618" customWidth="1"/>
    <col min="3597" max="3599" width="7.83203125" style="618" customWidth="1"/>
    <col min="3600" max="3840" width="8" style="618"/>
    <col min="3841" max="3841" width="2.83203125" style="618" customWidth="1"/>
    <col min="3842" max="3851" width="10.6640625" style="618" customWidth="1"/>
    <col min="3852" max="3852" width="2.5" style="618" customWidth="1"/>
    <col min="3853" max="3855" width="7.83203125" style="618" customWidth="1"/>
    <col min="3856" max="4096" width="8" style="618"/>
    <col min="4097" max="4097" width="2.83203125" style="618" customWidth="1"/>
    <col min="4098" max="4107" width="10.6640625" style="618" customWidth="1"/>
    <col min="4108" max="4108" width="2.5" style="618" customWidth="1"/>
    <col min="4109" max="4111" width="7.83203125" style="618" customWidth="1"/>
    <col min="4112" max="4352" width="8" style="618"/>
    <col min="4353" max="4353" width="2.83203125" style="618" customWidth="1"/>
    <col min="4354" max="4363" width="10.6640625" style="618" customWidth="1"/>
    <col min="4364" max="4364" width="2.5" style="618" customWidth="1"/>
    <col min="4365" max="4367" width="7.83203125" style="618" customWidth="1"/>
    <col min="4368" max="4608" width="8" style="618"/>
    <col min="4609" max="4609" width="2.83203125" style="618" customWidth="1"/>
    <col min="4610" max="4619" width="10.6640625" style="618" customWidth="1"/>
    <col min="4620" max="4620" width="2.5" style="618" customWidth="1"/>
    <col min="4621" max="4623" width="7.83203125" style="618" customWidth="1"/>
    <col min="4624" max="4864" width="8" style="618"/>
    <col min="4865" max="4865" width="2.83203125" style="618" customWidth="1"/>
    <col min="4866" max="4875" width="10.6640625" style="618" customWidth="1"/>
    <col min="4876" max="4876" width="2.5" style="618" customWidth="1"/>
    <col min="4877" max="4879" width="7.83203125" style="618" customWidth="1"/>
    <col min="4880" max="5120" width="8" style="618"/>
    <col min="5121" max="5121" width="2.83203125" style="618" customWidth="1"/>
    <col min="5122" max="5131" width="10.6640625" style="618" customWidth="1"/>
    <col min="5132" max="5132" width="2.5" style="618" customWidth="1"/>
    <col min="5133" max="5135" width="7.83203125" style="618" customWidth="1"/>
    <col min="5136" max="5376" width="8" style="618"/>
    <col min="5377" max="5377" width="2.83203125" style="618" customWidth="1"/>
    <col min="5378" max="5387" width="10.6640625" style="618" customWidth="1"/>
    <col min="5388" max="5388" width="2.5" style="618" customWidth="1"/>
    <col min="5389" max="5391" width="7.83203125" style="618" customWidth="1"/>
    <col min="5392" max="5632" width="8" style="618"/>
    <col min="5633" max="5633" width="2.83203125" style="618" customWidth="1"/>
    <col min="5634" max="5643" width="10.6640625" style="618" customWidth="1"/>
    <col min="5644" max="5644" width="2.5" style="618" customWidth="1"/>
    <col min="5645" max="5647" width="7.83203125" style="618" customWidth="1"/>
    <col min="5648" max="5888" width="8" style="618"/>
    <col min="5889" max="5889" width="2.83203125" style="618" customWidth="1"/>
    <col min="5890" max="5899" width="10.6640625" style="618" customWidth="1"/>
    <col min="5900" max="5900" width="2.5" style="618" customWidth="1"/>
    <col min="5901" max="5903" width="7.83203125" style="618" customWidth="1"/>
    <col min="5904" max="6144" width="8" style="618"/>
    <col min="6145" max="6145" width="2.83203125" style="618" customWidth="1"/>
    <col min="6146" max="6155" width="10.6640625" style="618" customWidth="1"/>
    <col min="6156" max="6156" width="2.5" style="618" customWidth="1"/>
    <col min="6157" max="6159" width="7.83203125" style="618" customWidth="1"/>
    <col min="6160" max="6400" width="8" style="618"/>
    <col min="6401" max="6401" width="2.83203125" style="618" customWidth="1"/>
    <col min="6402" max="6411" width="10.6640625" style="618" customWidth="1"/>
    <col min="6412" max="6412" width="2.5" style="618" customWidth="1"/>
    <col min="6413" max="6415" width="7.83203125" style="618" customWidth="1"/>
    <col min="6416" max="6656" width="8" style="618"/>
    <col min="6657" max="6657" width="2.83203125" style="618" customWidth="1"/>
    <col min="6658" max="6667" width="10.6640625" style="618" customWidth="1"/>
    <col min="6668" max="6668" width="2.5" style="618" customWidth="1"/>
    <col min="6669" max="6671" width="7.83203125" style="618" customWidth="1"/>
    <col min="6672" max="6912" width="8" style="618"/>
    <col min="6913" max="6913" width="2.83203125" style="618" customWidth="1"/>
    <col min="6914" max="6923" width="10.6640625" style="618" customWidth="1"/>
    <col min="6924" max="6924" width="2.5" style="618" customWidth="1"/>
    <col min="6925" max="6927" width="7.83203125" style="618" customWidth="1"/>
    <col min="6928" max="7168" width="8" style="618"/>
    <col min="7169" max="7169" width="2.83203125" style="618" customWidth="1"/>
    <col min="7170" max="7179" width="10.6640625" style="618" customWidth="1"/>
    <col min="7180" max="7180" width="2.5" style="618" customWidth="1"/>
    <col min="7181" max="7183" width="7.83203125" style="618" customWidth="1"/>
    <col min="7184" max="7424" width="8" style="618"/>
    <col min="7425" max="7425" width="2.83203125" style="618" customWidth="1"/>
    <col min="7426" max="7435" width="10.6640625" style="618" customWidth="1"/>
    <col min="7436" max="7436" width="2.5" style="618" customWidth="1"/>
    <col min="7437" max="7439" width="7.83203125" style="618" customWidth="1"/>
    <col min="7440" max="7680" width="8" style="618"/>
    <col min="7681" max="7681" width="2.83203125" style="618" customWidth="1"/>
    <col min="7682" max="7691" width="10.6640625" style="618" customWidth="1"/>
    <col min="7692" max="7692" width="2.5" style="618" customWidth="1"/>
    <col min="7693" max="7695" width="7.83203125" style="618" customWidth="1"/>
    <col min="7696" max="7936" width="8" style="618"/>
    <col min="7937" max="7937" width="2.83203125" style="618" customWidth="1"/>
    <col min="7938" max="7947" width="10.6640625" style="618" customWidth="1"/>
    <col min="7948" max="7948" width="2.5" style="618" customWidth="1"/>
    <col min="7949" max="7951" width="7.83203125" style="618" customWidth="1"/>
    <col min="7952" max="8192" width="8" style="618"/>
    <col min="8193" max="8193" width="2.83203125" style="618" customWidth="1"/>
    <col min="8194" max="8203" width="10.6640625" style="618" customWidth="1"/>
    <col min="8204" max="8204" width="2.5" style="618" customWidth="1"/>
    <col min="8205" max="8207" width="7.83203125" style="618" customWidth="1"/>
    <col min="8208" max="8448" width="8" style="618"/>
    <col min="8449" max="8449" width="2.83203125" style="618" customWidth="1"/>
    <col min="8450" max="8459" width="10.6640625" style="618" customWidth="1"/>
    <col min="8460" max="8460" width="2.5" style="618" customWidth="1"/>
    <col min="8461" max="8463" width="7.83203125" style="618" customWidth="1"/>
    <col min="8464" max="8704" width="8" style="618"/>
    <col min="8705" max="8705" width="2.83203125" style="618" customWidth="1"/>
    <col min="8706" max="8715" width="10.6640625" style="618" customWidth="1"/>
    <col min="8716" max="8716" width="2.5" style="618" customWidth="1"/>
    <col min="8717" max="8719" width="7.83203125" style="618" customWidth="1"/>
    <col min="8720" max="8960" width="8" style="618"/>
    <col min="8961" max="8961" width="2.83203125" style="618" customWidth="1"/>
    <col min="8962" max="8971" width="10.6640625" style="618" customWidth="1"/>
    <col min="8972" max="8972" width="2.5" style="618" customWidth="1"/>
    <col min="8973" max="8975" width="7.83203125" style="618" customWidth="1"/>
    <col min="8976" max="9216" width="8" style="618"/>
    <col min="9217" max="9217" width="2.83203125" style="618" customWidth="1"/>
    <col min="9218" max="9227" width="10.6640625" style="618" customWidth="1"/>
    <col min="9228" max="9228" width="2.5" style="618" customWidth="1"/>
    <col min="9229" max="9231" width="7.83203125" style="618" customWidth="1"/>
    <col min="9232" max="9472" width="8" style="618"/>
    <col min="9473" max="9473" width="2.83203125" style="618" customWidth="1"/>
    <col min="9474" max="9483" width="10.6640625" style="618" customWidth="1"/>
    <col min="9484" max="9484" width="2.5" style="618" customWidth="1"/>
    <col min="9485" max="9487" width="7.83203125" style="618" customWidth="1"/>
    <col min="9488" max="9728" width="8" style="618"/>
    <col min="9729" max="9729" width="2.83203125" style="618" customWidth="1"/>
    <col min="9730" max="9739" width="10.6640625" style="618" customWidth="1"/>
    <col min="9740" max="9740" width="2.5" style="618" customWidth="1"/>
    <col min="9741" max="9743" width="7.83203125" style="618" customWidth="1"/>
    <col min="9744" max="9984" width="8" style="618"/>
    <col min="9985" max="9985" width="2.83203125" style="618" customWidth="1"/>
    <col min="9986" max="9995" width="10.6640625" style="618" customWidth="1"/>
    <col min="9996" max="9996" width="2.5" style="618" customWidth="1"/>
    <col min="9997" max="9999" width="7.83203125" style="618" customWidth="1"/>
    <col min="10000" max="10240" width="8" style="618"/>
    <col min="10241" max="10241" width="2.83203125" style="618" customWidth="1"/>
    <col min="10242" max="10251" width="10.6640625" style="618" customWidth="1"/>
    <col min="10252" max="10252" width="2.5" style="618" customWidth="1"/>
    <col min="10253" max="10255" width="7.83203125" style="618" customWidth="1"/>
    <col min="10256" max="10496" width="8" style="618"/>
    <col min="10497" max="10497" width="2.83203125" style="618" customWidth="1"/>
    <col min="10498" max="10507" width="10.6640625" style="618" customWidth="1"/>
    <col min="10508" max="10508" width="2.5" style="618" customWidth="1"/>
    <col min="10509" max="10511" width="7.83203125" style="618" customWidth="1"/>
    <col min="10512" max="10752" width="8" style="618"/>
    <col min="10753" max="10753" width="2.83203125" style="618" customWidth="1"/>
    <col min="10754" max="10763" width="10.6640625" style="618" customWidth="1"/>
    <col min="10764" max="10764" width="2.5" style="618" customWidth="1"/>
    <col min="10765" max="10767" width="7.83203125" style="618" customWidth="1"/>
    <col min="10768" max="11008" width="8" style="618"/>
    <col min="11009" max="11009" width="2.83203125" style="618" customWidth="1"/>
    <col min="11010" max="11019" width="10.6640625" style="618" customWidth="1"/>
    <col min="11020" max="11020" width="2.5" style="618" customWidth="1"/>
    <col min="11021" max="11023" width="7.83203125" style="618" customWidth="1"/>
    <col min="11024" max="11264" width="8" style="618"/>
    <col min="11265" max="11265" width="2.83203125" style="618" customWidth="1"/>
    <col min="11266" max="11275" width="10.6640625" style="618" customWidth="1"/>
    <col min="11276" max="11276" width="2.5" style="618" customWidth="1"/>
    <col min="11277" max="11279" width="7.83203125" style="618" customWidth="1"/>
    <col min="11280" max="11520" width="8" style="618"/>
    <col min="11521" max="11521" width="2.83203125" style="618" customWidth="1"/>
    <col min="11522" max="11531" width="10.6640625" style="618" customWidth="1"/>
    <col min="11532" max="11532" width="2.5" style="618" customWidth="1"/>
    <col min="11533" max="11535" width="7.83203125" style="618" customWidth="1"/>
    <col min="11536" max="11776" width="8" style="618"/>
    <col min="11777" max="11777" width="2.83203125" style="618" customWidth="1"/>
    <col min="11778" max="11787" width="10.6640625" style="618" customWidth="1"/>
    <col min="11788" max="11788" width="2.5" style="618" customWidth="1"/>
    <col min="11789" max="11791" width="7.83203125" style="618" customWidth="1"/>
    <col min="11792" max="12032" width="8" style="618"/>
    <col min="12033" max="12033" width="2.83203125" style="618" customWidth="1"/>
    <col min="12034" max="12043" width="10.6640625" style="618" customWidth="1"/>
    <col min="12044" max="12044" width="2.5" style="618" customWidth="1"/>
    <col min="12045" max="12047" width="7.83203125" style="618" customWidth="1"/>
    <col min="12048" max="12288" width="8" style="618"/>
    <col min="12289" max="12289" width="2.83203125" style="618" customWidth="1"/>
    <col min="12290" max="12299" width="10.6640625" style="618" customWidth="1"/>
    <col min="12300" max="12300" width="2.5" style="618" customWidth="1"/>
    <col min="12301" max="12303" width="7.83203125" style="618" customWidth="1"/>
    <col min="12304" max="12544" width="8" style="618"/>
    <col min="12545" max="12545" width="2.83203125" style="618" customWidth="1"/>
    <col min="12546" max="12555" width="10.6640625" style="618" customWidth="1"/>
    <col min="12556" max="12556" width="2.5" style="618" customWidth="1"/>
    <col min="12557" max="12559" width="7.83203125" style="618" customWidth="1"/>
    <col min="12560" max="12800" width="8" style="618"/>
    <col min="12801" max="12801" width="2.83203125" style="618" customWidth="1"/>
    <col min="12802" max="12811" width="10.6640625" style="618" customWidth="1"/>
    <col min="12812" max="12812" width="2.5" style="618" customWidth="1"/>
    <col min="12813" max="12815" width="7.83203125" style="618" customWidth="1"/>
    <col min="12816" max="13056" width="8" style="618"/>
    <col min="13057" max="13057" width="2.83203125" style="618" customWidth="1"/>
    <col min="13058" max="13067" width="10.6640625" style="618" customWidth="1"/>
    <col min="13068" max="13068" width="2.5" style="618" customWidth="1"/>
    <col min="13069" max="13071" width="7.83203125" style="618" customWidth="1"/>
    <col min="13072" max="13312" width="8" style="618"/>
    <col min="13313" max="13313" width="2.83203125" style="618" customWidth="1"/>
    <col min="13314" max="13323" width="10.6640625" style="618" customWidth="1"/>
    <col min="13324" max="13324" width="2.5" style="618" customWidth="1"/>
    <col min="13325" max="13327" width="7.83203125" style="618" customWidth="1"/>
    <col min="13328" max="13568" width="8" style="618"/>
    <col min="13569" max="13569" width="2.83203125" style="618" customWidth="1"/>
    <col min="13570" max="13579" width="10.6640625" style="618" customWidth="1"/>
    <col min="13580" max="13580" width="2.5" style="618" customWidth="1"/>
    <col min="13581" max="13583" width="7.83203125" style="618" customWidth="1"/>
    <col min="13584" max="13824" width="8" style="618"/>
    <col min="13825" max="13825" width="2.83203125" style="618" customWidth="1"/>
    <col min="13826" max="13835" width="10.6640625" style="618" customWidth="1"/>
    <col min="13836" max="13836" width="2.5" style="618" customWidth="1"/>
    <col min="13837" max="13839" width="7.83203125" style="618" customWidth="1"/>
    <col min="13840" max="14080" width="8" style="618"/>
    <col min="14081" max="14081" width="2.83203125" style="618" customWidth="1"/>
    <col min="14082" max="14091" width="10.6640625" style="618" customWidth="1"/>
    <col min="14092" max="14092" width="2.5" style="618" customWidth="1"/>
    <col min="14093" max="14095" width="7.83203125" style="618" customWidth="1"/>
    <col min="14096" max="14336" width="8" style="618"/>
    <col min="14337" max="14337" width="2.83203125" style="618" customWidth="1"/>
    <col min="14338" max="14347" width="10.6640625" style="618" customWidth="1"/>
    <col min="14348" max="14348" width="2.5" style="618" customWidth="1"/>
    <col min="14349" max="14351" width="7.83203125" style="618" customWidth="1"/>
    <col min="14352" max="14592" width="8" style="618"/>
    <col min="14593" max="14593" width="2.83203125" style="618" customWidth="1"/>
    <col min="14594" max="14603" width="10.6640625" style="618" customWidth="1"/>
    <col min="14604" max="14604" width="2.5" style="618" customWidth="1"/>
    <col min="14605" max="14607" width="7.83203125" style="618" customWidth="1"/>
    <col min="14608" max="14848" width="8" style="618"/>
    <col min="14849" max="14849" width="2.83203125" style="618" customWidth="1"/>
    <col min="14850" max="14859" width="10.6640625" style="618" customWidth="1"/>
    <col min="14860" max="14860" width="2.5" style="618" customWidth="1"/>
    <col min="14861" max="14863" width="7.83203125" style="618" customWidth="1"/>
    <col min="14864" max="15104" width="8" style="618"/>
    <col min="15105" max="15105" width="2.83203125" style="618" customWidth="1"/>
    <col min="15106" max="15115" width="10.6640625" style="618" customWidth="1"/>
    <col min="15116" max="15116" width="2.5" style="618" customWidth="1"/>
    <col min="15117" max="15119" width="7.83203125" style="618" customWidth="1"/>
    <col min="15120" max="15360" width="8" style="618"/>
    <col min="15361" max="15361" width="2.83203125" style="618" customWidth="1"/>
    <col min="15362" max="15371" width="10.6640625" style="618" customWidth="1"/>
    <col min="15372" max="15372" width="2.5" style="618" customWidth="1"/>
    <col min="15373" max="15375" width="7.83203125" style="618" customWidth="1"/>
    <col min="15376" max="15616" width="8" style="618"/>
    <col min="15617" max="15617" width="2.83203125" style="618" customWidth="1"/>
    <col min="15618" max="15627" width="10.6640625" style="618" customWidth="1"/>
    <col min="15628" max="15628" width="2.5" style="618" customWidth="1"/>
    <col min="15629" max="15631" width="7.83203125" style="618" customWidth="1"/>
    <col min="15632" max="15872" width="8" style="618"/>
    <col min="15873" max="15873" width="2.83203125" style="618" customWidth="1"/>
    <col min="15874" max="15883" width="10.6640625" style="618" customWidth="1"/>
    <col min="15884" max="15884" width="2.5" style="618" customWidth="1"/>
    <col min="15885" max="15887" width="7.83203125" style="618" customWidth="1"/>
    <col min="15888" max="16128" width="8" style="618"/>
    <col min="16129" max="16129" width="2.83203125" style="618" customWidth="1"/>
    <col min="16130" max="16139" width="10.6640625" style="618" customWidth="1"/>
    <col min="16140" max="16140" width="2.5" style="618" customWidth="1"/>
    <col min="16141" max="16143" width="7.83203125" style="618" customWidth="1"/>
    <col min="16144" max="16384" width="8" style="618"/>
  </cols>
  <sheetData>
    <row r="1" spans="2:15" ht="30" customHeight="1" thickBot="1">
      <c r="B1" s="936" t="s">
        <v>295</v>
      </c>
      <c r="C1" s="937"/>
      <c r="D1" s="937"/>
      <c r="E1" s="937"/>
      <c r="F1" s="937"/>
      <c r="G1" s="937"/>
      <c r="H1" s="937"/>
      <c r="I1" s="937"/>
      <c r="J1" s="937"/>
      <c r="K1" s="938"/>
      <c r="L1" s="124"/>
      <c r="M1" s="124"/>
      <c r="N1" s="124"/>
      <c r="O1" s="125"/>
    </row>
    <row r="2" spans="2:15" ht="15.75" customHeight="1" thickBot="1">
      <c r="B2" s="139"/>
      <c r="C2" s="139"/>
      <c r="D2" s="139"/>
      <c r="E2" s="139"/>
      <c r="F2" s="139"/>
      <c r="G2" s="139"/>
      <c r="H2" s="139"/>
      <c r="I2" s="139"/>
      <c r="J2" s="139"/>
      <c r="K2" s="124"/>
      <c r="L2" s="124"/>
      <c r="M2" s="124"/>
      <c r="N2" s="124"/>
      <c r="O2" s="125"/>
    </row>
    <row r="3" spans="2:15" ht="15.75" customHeight="1">
      <c r="B3" s="619" t="s">
        <v>296</v>
      </c>
      <c r="C3" s="620"/>
      <c r="D3" s="621"/>
      <c r="E3" s="621"/>
      <c r="F3" s="621"/>
      <c r="G3" s="621"/>
      <c r="H3" s="621"/>
      <c r="I3" s="621"/>
      <c r="J3" s="621"/>
      <c r="K3" s="622"/>
      <c r="L3" s="623"/>
    </row>
    <row r="4" spans="2:15" ht="15.75" customHeight="1">
      <c r="B4" s="708"/>
      <c r="C4" s="709"/>
      <c r="D4" s="709"/>
      <c r="E4" s="709"/>
      <c r="F4" s="709"/>
      <c r="G4" s="709"/>
      <c r="H4" s="709"/>
      <c r="I4" s="709"/>
      <c r="J4" s="709"/>
      <c r="K4" s="710"/>
    </row>
    <row r="5" spans="2:15" ht="15.75" customHeight="1">
      <c r="B5" s="711"/>
      <c r="C5" s="712"/>
      <c r="D5" s="712"/>
      <c r="E5" s="712"/>
      <c r="F5" s="712"/>
      <c r="G5" s="712"/>
      <c r="H5" s="712"/>
      <c r="I5" s="712"/>
      <c r="J5" s="712"/>
      <c r="K5" s="713"/>
    </row>
    <row r="6" spans="2:15" ht="15.75" customHeight="1" thickBot="1">
      <c r="B6" s="714"/>
      <c r="C6" s="715"/>
      <c r="D6" s="715"/>
      <c r="E6" s="715"/>
      <c r="F6" s="715"/>
      <c r="G6" s="715"/>
      <c r="H6" s="715"/>
      <c r="I6" s="715"/>
      <c r="J6" s="715"/>
      <c r="K6" s="716"/>
    </row>
    <row r="7" spans="2:15" ht="9" customHeight="1" thickBot="1"/>
    <row r="8" spans="2:15" ht="15.75" customHeight="1">
      <c r="B8" s="619" t="s">
        <v>297</v>
      </c>
      <c r="C8" s="620"/>
      <c r="D8" s="624"/>
      <c r="E8" s="625"/>
      <c r="F8" s="625"/>
      <c r="G8" s="624"/>
      <c r="H8" s="624"/>
      <c r="I8" s="624"/>
      <c r="J8" s="624"/>
      <c r="K8" s="626"/>
    </row>
    <row r="9" spans="2:15" ht="15.75" customHeight="1">
      <c r="B9" s="627" t="s">
        <v>298</v>
      </c>
      <c r="C9" s="628"/>
      <c r="D9" s="629" t="s">
        <v>299</v>
      </c>
      <c r="E9" s="630"/>
      <c r="F9" s="630"/>
      <c r="G9" s="127"/>
      <c r="H9" s="631"/>
      <c r="I9" s="631"/>
      <c r="J9" s="631" t="s">
        <v>300</v>
      </c>
      <c r="K9" s="142"/>
    </row>
    <row r="10" spans="2:15" ht="15.75" customHeight="1">
      <c r="B10" s="632"/>
      <c r="C10" s="633"/>
      <c r="D10" s="129"/>
      <c r="E10" s="634"/>
      <c r="F10" s="634"/>
      <c r="G10" s="127"/>
      <c r="H10" s="127"/>
      <c r="I10" s="127"/>
      <c r="J10" s="127"/>
      <c r="K10" s="142"/>
    </row>
    <row r="11" spans="2:15" ht="15.75" customHeight="1">
      <c r="B11" s="632"/>
      <c r="C11" s="633"/>
      <c r="D11" s="129"/>
      <c r="E11" s="634"/>
      <c r="F11" s="634"/>
      <c r="G11" s="127"/>
      <c r="H11" s="127"/>
      <c r="I11" s="127"/>
      <c r="J11" s="127"/>
      <c r="K11" s="142"/>
    </row>
    <row r="12" spans="2:15" ht="15.75" customHeight="1">
      <c r="B12" s="632"/>
      <c r="C12" s="633"/>
      <c r="D12" s="129"/>
      <c r="E12" s="634"/>
      <c r="F12" s="634"/>
      <c r="G12" s="127"/>
      <c r="H12" s="127"/>
      <c r="I12" s="127"/>
      <c r="J12" s="127"/>
      <c r="K12" s="142"/>
    </row>
    <row r="13" spans="2:15" ht="15.75" customHeight="1">
      <c r="B13" s="632"/>
      <c r="C13" s="633"/>
      <c r="D13" s="129"/>
      <c r="E13" s="634"/>
      <c r="F13" s="634"/>
      <c r="G13" s="127"/>
      <c r="H13" s="127"/>
      <c r="I13" s="127"/>
      <c r="J13" s="127"/>
      <c r="K13" s="142"/>
    </row>
    <row r="14" spans="2:15" ht="15.75" customHeight="1" thickBot="1">
      <c r="B14" s="635"/>
      <c r="C14" s="551"/>
      <c r="D14" s="636"/>
      <c r="E14" s="637"/>
      <c r="F14" s="637"/>
      <c r="G14" s="552"/>
      <c r="H14" s="552"/>
      <c r="I14" s="552"/>
      <c r="J14" s="552"/>
      <c r="K14" s="638"/>
    </row>
    <row r="15" spans="2:15" ht="9" customHeight="1" thickBot="1"/>
    <row r="16" spans="2:15" ht="15.75" customHeight="1" thickBot="1">
      <c r="B16" s="639" t="s">
        <v>301</v>
      </c>
      <c r="C16" s="640"/>
      <c r="D16" s="641"/>
      <c r="E16" s="642"/>
      <c r="F16" s="642"/>
      <c r="G16" s="641"/>
      <c r="H16" s="641"/>
      <c r="I16" s="641"/>
      <c r="J16" s="641"/>
      <c r="K16" s="643"/>
    </row>
    <row r="17" spans="2:12" s="618" customFormat="1" ht="15.75" customHeight="1">
      <c r="B17" s="644" t="s">
        <v>302</v>
      </c>
      <c r="C17" s="645"/>
      <c r="D17" s="646" t="s">
        <v>303</v>
      </c>
      <c r="E17" s="647"/>
      <c r="F17" s="648" t="s">
        <v>304</v>
      </c>
      <c r="G17" s="648"/>
      <c r="H17" s="648" t="s">
        <v>305</v>
      </c>
      <c r="I17" s="648"/>
      <c r="J17" s="143"/>
      <c r="K17" s="144"/>
      <c r="L17" s="135"/>
    </row>
    <row r="18" spans="2:12" s="618" customFormat="1" ht="15.75" customHeight="1">
      <c r="B18" s="632"/>
      <c r="C18" s="633"/>
      <c r="D18" s="129"/>
      <c r="E18" s="634"/>
      <c r="F18" s="634"/>
      <c r="G18" s="127"/>
      <c r="H18" s="127"/>
      <c r="I18" s="127"/>
      <c r="J18" s="127"/>
      <c r="K18" s="142"/>
      <c r="L18" s="135"/>
    </row>
    <row r="19" spans="2:12" s="618" customFormat="1" ht="15.75" customHeight="1">
      <c r="B19" s="632"/>
      <c r="C19" s="633"/>
      <c r="D19" s="129"/>
      <c r="E19" s="634"/>
      <c r="F19" s="634"/>
      <c r="G19" s="127"/>
      <c r="H19" s="127"/>
      <c r="I19" s="127"/>
      <c r="J19" s="127"/>
      <c r="K19" s="142"/>
      <c r="L19" s="135"/>
    </row>
    <row r="20" spans="2:12" s="618" customFormat="1" ht="15.75" customHeight="1">
      <c r="B20" s="632"/>
      <c r="C20" s="633"/>
      <c r="D20" s="129"/>
      <c r="E20" s="634"/>
      <c r="F20" s="634"/>
      <c r="G20" s="127"/>
      <c r="H20" s="127"/>
      <c r="I20" s="127"/>
      <c r="J20" s="127"/>
      <c r="K20" s="142"/>
      <c r="L20" s="135"/>
    </row>
    <row r="21" spans="2:12" s="618" customFormat="1" ht="15.75" customHeight="1">
      <c r="B21" s="632"/>
      <c r="C21" s="633"/>
      <c r="D21" s="129"/>
      <c r="E21" s="634"/>
      <c r="F21" s="634"/>
      <c r="G21" s="127"/>
      <c r="H21" s="127"/>
      <c r="I21" s="127"/>
      <c r="J21" s="127"/>
      <c r="K21" s="142"/>
      <c r="L21" s="135"/>
    </row>
    <row r="22" spans="2:12" s="618" customFormat="1" ht="15.75" customHeight="1">
      <c r="B22" s="632"/>
      <c r="C22" s="633"/>
      <c r="D22" s="129"/>
      <c r="E22" s="634"/>
      <c r="F22" s="634"/>
      <c r="G22" s="127"/>
      <c r="H22" s="127"/>
      <c r="I22" s="127"/>
      <c r="J22" s="127"/>
      <c r="K22" s="142"/>
      <c r="L22" s="135"/>
    </row>
    <row r="23" spans="2:12" s="618" customFormat="1" ht="15.75" customHeight="1">
      <c r="B23" s="632"/>
      <c r="C23" s="633"/>
      <c r="D23" s="129"/>
      <c r="E23" s="634"/>
      <c r="F23" s="634"/>
      <c r="G23" s="127"/>
      <c r="H23" s="127"/>
      <c r="I23" s="127"/>
      <c r="J23" s="127"/>
      <c r="K23" s="142"/>
      <c r="L23" s="135"/>
    </row>
    <row r="24" spans="2:12" s="618" customFormat="1" ht="15.75" customHeight="1">
      <c r="B24" s="632"/>
      <c r="C24" s="633"/>
      <c r="D24" s="129"/>
      <c r="E24" s="634"/>
      <c r="F24" s="634"/>
      <c r="G24" s="127"/>
      <c r="H24" s="127"/>
      <c r="I24" s="127"/>
      <c r="J24" s="127"/>
      <c r="K24" s="142"/>
      <c r="L24" s="135"/>
    </row>
    <row r="25" spans="2:12" s="618" customFormat="1" ht="15.75" customHeight="1" thickBot="1">
      <c r="B25" s="635"/>
      <c r="C25" s="551"/>
      <c r="D25" s="636"/>
      <c r="E25" s="637"/>
      <c r="F25" s="637"/>
      <c r="G25" s="552"/>
      <c r="H25" s="552"/>
      <c r="I25" s="552"/>
      <c r="J25" s="552"/>
      <c r="K25" s="638"/>
      <c r="L25" s="135"/>
    </row>
    <row r="26" spans="2:12" s="618" customFormat="1" ht="9" customHeight="1" thickBot="1">
      <c r="B26" s="138"/>
      <c r="C26" s="138"/>
      <c r="D26" s="136"/>
      <c r="E26" s="137"/>
      <c r="F26" s="137"/>
      <c r="G26" s="135"/>
      <c r="H26" s="135"/>
      <c r="I26" s="135"/>
      <c r="J26" s="135"/>
      <c r="K26" s="135"/>
      <c r="L26" s="135"/>
    </row>
    <row r="27" spans="2:12" s="618" customFormat="1" ht="15.75" customHeight="1">
      <c r="B27" s="619" t="s">
        <v>306</v>
      </c>
      <c r="C27" s="620"/>
      <c r="D27" s="621"/>
      <c r="E27" s="621"/>
      <c r="F27" s="621"/>
      <c r="G27" s="621"/>
      <c r="H27" s="621"/>
      <c r="I27" s="621"/>
      <c r="J27" s="621"/>
      <c r="K27" s="622"/>
      <c r="L27" s="623"/>
    </row>
    <row r="28" spans="2:12" s="618" customFormat="1" ht="15.75" customHeight="1">
      <c r="B28" s="695"/>
      <c r="C28" s="717"/>
      <c r="D28" s="717"/>
      <c r="E28" s="717"/>
      <c r="F28" s="717"/>
      <c r="G28" s="717"/>
      <c r="H28" s="717"/>
      <c r="I28" s="717"/>
      <c r="J28" s="717"/>
      <c r="K28" s="718"/>
      <c r="L28" s="135"/>
    </row>
    <row r="29" spans="2:12" s="618" customFormat="1" ht="15.75" customHeight="1">
      <c r="B29" s="719"/>
      <c r="C29" s="720"/>
      <c r="D29" s="720"/>
      <c r="E29" s="720"/>
      <c r="F29" s="720"/>
      <c r="G29" s="720"/>
      <c r="H29" s="720"/>
      <c r="I29" s="720"/>
      <c r="J29" s="720"/>
      <c r="K29" s="721"/>
      <c r="L29" s="135"/>
    </row>
    <row r="30" spans="2:12" s="618" customFormat="1" ht="15.75" customHeight="1" thickBot="1">
      <c r="B30" s="722"/>
      <c r="C30" s="723"/>
      <c r="D30" s="723"/>
      <c r="E30" s="723"/>
      <c r="F30" s="723"/>
      <c r="G30" s="723"/>
      <c r="H30" s="723"/>
      <c r="I30" s="723"/>
      <c r="J30" s="723"/>
      <c r="K30" s="724"/>
      <c r="L30" s="135"/>
    </row>
    <row r="31" spans="2:12" s="618" customFormat="1" ht="9" customHeight="1" thickBot="1">
      <c r="B31" s="138"/>
      <c r="C31" s="138"/>
      <c r="D31" s="136"/>
      <c r="E31" s="137"/>
      <c r="F31" s="137"/>
      <c r="G31" s="135"/>
      <c r="H31" s="135"/>
      <c r="I31" s="135"/>
      <c r="J31" s="135"/>
      <c r="K31" s="135"/>
      <c r="L31" s="135"/>
    </row>
    <row r="32" spans="2:12" s="618" customFormat="1" ht="15.75" customHeight="1">
      <c r="B32" s="619" t="s">
        <v>307</v>
      </c>
      <c r="C32" s="620"/>
      <c r="D32" s="621"/>
      <c r="E32" s="621"/>
      <c r="F32" s="621"/>
      <c r="G32" s="621"/>
      <c r="H32" s="621"/>
      <c r="I32" s="621"/>
      <c r="J32" s="621"/>
      <c r="K32" s="622"/>
      <c r="L32" s="623"/>
    </row>
    <row r="33" spans="2:12" s="618" customFormat="1" ht="15.75" customHeight="1">
      <c r="B33" s="695"/>
      <c r="C33" s="696"/>
      <c r="D33" s="696"/>
      <c r="E33" s="696"/>
      <c r="F33" s="696"/>
      <c r="G33" s="696"/>
      <c r="H33" s="696"/>
      <c r="I33" s="696"/>
      <c r="J33" s="696"/>
      <c r="K33" s="697"/>
      <c r="L33" s="135"/>
    </row>
    <row r="34" spans="2:12" s="618" customFormat="1" ht="15.75" customHeight="1">
      <c r="B34" s="698"/>
      <c r="C34" s="699"/>
      <c r="D34" s="699"/>
      <c r="E34" s="699"/>
      <c r="F34" s="699"/>
      <c r="G34" s="699"/>
      <c r="H34" s="699"/>
      <c r="I34" s="699"/>
      <c r="J34" s="699"/>
      <c r="K34" s="700"/>
      <c r="L34" s="135"/>
    </row>
    <row r="35" spans="2:12" s="618" customFormat="1" ht="15.75" customHeight="1" thickBot="1">
      <c r="B35" s="701"/>
      <c r="C35" s="702"/>
      <c r="D35" s="702"/>
      <c r="E35" s="702"/>
      <c r="F35" s="702"/>
      <c r="G35" s="702"/>
      <c r="H35" s="702"/>
      <c r="I35" s="702"/>
      <c r="J35" s="702"/>
      <c r="K35" s="703"/>
      <c r="L35" s="135"/>
    </row>
    <row r="36" spans="2:12" s="618" customFormat="1" ht="9" customHeight="1" thickBot="1">
      <c r="B36" s="138"/>
      <c r="C36" s="138"/>
      <c r="D36" s="136"/>
      <c r="E36" s="137"/>
      <c r="F36" s="137"/>
      <c r="G36" s="135"/>
      <c r="H36" s="135"/>
      <c r="I36" s="135"/>
      <c r="J36" s="135"/>
      <c r="K36" s="135"/>
      <c r="L36" s="135"/>
    </row>
    <row r="37" spans="2:12" s="618" customFormat="1" ht="15.75" customHeight="1">
      <c r="B37" s="619" t="s">
        <v>308</v>
      </c>
      <c r="C37" s="620"/>
      <c r="D37" s="621"/>
      <c r="E37" s="621"/>
      <c r="F37" s="621"/>
      <c r="G37" s="621"/>
      <c r="H37" s="621"/>
      <c r="I37" s="621"/>
      <c r="J37" s="621"/>
      <c r="K37" s="622"/>
      <c r="L37" s="623"/>
    </row>
    <row r="38" spans="2:12" s="618" customFormat="1" ht="15.75" customHeight="1">
      <c r="B38" s="695"/>
      <c r="C38" s="696"/>
      <c r="D38" s="696"/>
      <c r="E38" s="696"/>
      <c r="F38" s="696"/>
      <c r="G38" s="696"/>
      <c r="H38" s="696"/>
      <c r="I38" s="696"/>
      <c r="J38" s="696"/>
      <c r="K38" s="697"/>
      <c r="L38" s="135"/>
    </row>
    <row r="39" spans="2:12" s="618" customFormat="1" ht="15.75" customHeight="1">
      <c r="B39" s="698"/>
      <c r="C39" s="699"/>
      <c r="D39" s="699"/>
      <c r="E39" s="699"/>
      <c r="F39" s="699"/>
      <c r="G39" s="699"/>
      <c r="H39" s="699"/>
      <c r="I39" s="699"/>
      <c r="J39" s="699"/>
      <c r="K39" s="700"/>
      <c r="L39" s="135"/>
    </row>
    <row r="40" spans="2:12" s="618" customFormat="1" ht="15.75" customHeight="1" thickBot="1">
      <c r="B40" s="701"/>
      <c r="C40" s="702"/>
      <c r="D40" s="702"/>
      <c r="E40" s="702"/>
      <c r="F40" s="702"/>
      <c r="G40" s="702"/>
      <c r="H40" s="702"/>
      <c r="I40" s="702"/>
      <c r="J40" s="702"/>
      <c r="K40" s="703"/>
      <c r="L40" s="135"/>
    </row>
    <row r="41" spans="2:12" s="618" customFormat="1" ht="9" customHeight="1" thickBot="1">
      <c r="B41" s="138"/>
      <c r="C41" s="138"/>
      <c r="D41" s="136"/>
      <c r="E41" s="137"/>
      <c r="F41" s="137"/>
      <c r="G41" s="135"/>
      <c r="H41" s="135"/>
      <c r="I41" s="135"/>
      <c r="J41" s="135"/>
      <c r="K41" s="135"/>
      <c r="L41" s="135"/>
    </row>
    <row r="42" spans="2:12" s="618" customFormat="1" ht="15.75" customHeight="1">
      <c r="B42" s="619" t="s">
        <v>309</v>
      </c>
      <c r="C42" s="620"/>
      <c r="D42" s="621"/>
      <c r="E42" s="621"/>
      <c r="F42" s="621"/>
      <c r="G42" s="621"/>
      <c r="H42" s="621"/>
      <c r="I42" s="621"/>
      <c r="J42" s="621"/>
      <c r="K42" s="622"/>
      <c r="L42" s="623"/>
    </row>
    <row r="43" spans="2:12" s="618" customFormat="1" ht="15.75" customHeight="1">
      <c r="B43" s="695"/>
      <c r="C43" s="696"/>
      <c r="D43" s="696"/>
      <c r="E43" s="696"/>
      <c r="F43" s="696"/>
      <c r="G43" s="696"/>
      <c r="H43" s="696"/>
      <c r="I43" s="696"/>
      <c r="J43" s="696"/>
      <c r="K43" s="697"/>
      <c r="L43" s="135"/>
    </row>
    <row r="44" spans="2:12" s="618" customFormat="1" ht="15.75" customHeight="1">
      <c r="B44" s="698"/>
      <c r="C44" s="699"/>
      <c r="D44" s="699"/>
      <c r="E44" s="699"/>
      <c r="F44" s="699"/>
      <c r="G44" s="699"/>
      <c r="H44" s="699"/>
      <c r="I44" s="699"/>
      <c r="J44" s="699"/>
      <c r="K44" s="700"/>
      <c r="L44" s="135"/>
    </row>
    <row r="45" spans="2:12" s="618" customFormat="1" ht="15.75" customHeight="1" thickBot="1">
      <c r="B45" s="701"/>
      <c r="C45" s="702"/>
      <c r="D45" s="702"/>
      <c r="E45" s="702"/>
      <c r="F45" s="702"/>
      <c r="G45" s="702"/>
      <c r="H45" s="702"/>
      <c r="I45" s="702"/>
      <c r="J45" s="702"/>
      <c r="K45" s="703"/>
      <c r="L45" s="135"/>
    </row>
    <row r="46" spans="2:12" s="618" customFormat="1" ht="9" customHeight="1" thickBot="1">
      <c r="B46" s="138"/>
      <c r="C46" s="138"/>
      <c r="D46" s="136"/>
      <c r="E46" s="137"/>
      <c r="F46" s="137"/>
      <c r="G46" s="135"/>
      <c r="H46" s="135"/>
      <c r="I46" s="135"/>
      <c r="J46" s="135"/>
      <c r="K46" s="135"/>
      <c r="L46" s="135"/>
    </row>
    <row r="47" spans="2:12" s="618" customFormat="1" ht="15.75" customHeight="1">
      <c r="B47" s="619" t="s">
        <v>310</v>
      </c>
      <c r="C47" s="620"/>
      <c r="D47" s="621"/>
      <c r="E47" s="621"/>
      <c r="F47" s="621"/>
      <c r="G47" s="621"/>
      <c r="H47" s="621"/>
      <c r="I47" s="621"/>
      <c r="J47" s="621"/>
      <c r="K47" s="622"/>
      <c r="L47" s="623"/>
    </row>
    <row r="48" spans="2:12" s="618" customFormat="1" ht="15.75" customHeight="1">
      <c r="B48" s="695"/>
      <c r="C48" s="696"/>
      <c r="D48" s="696"/>
      <c r="E48" s="696"/>
      <c r="F48" s="696"/>
      <c r="G48" s="696"/>
      <c r="H48" s="696"/>
      <c r="I48" s="696"/>
      <c r="J48" s="696"/>
      <c r="K48" s="697"/>
      <c r="L48" s="135"/>
    </row>
    <row r="49" spans="2:12" s="618" customFormat="1" ht="15.75" customHeight="1">
      <c r="B49" s="698"/>
      <c r="C49" s="699"/>
      <c r="D49" s="699"/>
      <c r="E49" s="699"/>
      <c r="F49" s="699"/>
      <c r="G49" s="699"/>
      <c r="H49" s="699"/>
      <c r="I49" s="699"/>
      <c r="J49" s="699"/>
      <c r="K49" s="700"/>
      <c r="L49" s="135"/>
    </row>
    <row r="50" spans="2:12" s="618" customFormat="1" ht="15.75" customHeight="1" thickBot="1">
      <c r="B50" s="701"/>
      <c r="C50" s="702"/>
      <c r="D50" s="702"/>
      <c r="E50" s="702"/>
      <c r="F50" s="702"/>
      <c r="G50" s="702"/>
      <c r="H50" s="702"/>
      <c r="I50" s="702"/>
      <c r="J50" s="702"/>
      <c r="K50" s="703"/>
      <c r="L50" s="135"/>
    </row>
    <row r="51" spans="2:12" s="618" customFormat="1" ht="9" customHeight="1" thickBot="1">
      <c r="B51" s="138"/>
      <c r="C51" s="138"/>
      <c r="D51" s="136"/>
      <c r="E51" s="137"/>
      <c r="F51" s="137"/>
      <c r="G51" s="135"/>
      <c r="H51" s="135"/>
      <c r="I51" s="135"/>
      <c r="J51" s="135"/>
      <c r="K51" s="135"/>
      <c r="L51" s="135"/>
    </row>
    <row r="52" spans="2:12" s="618" customFormat="1" ht="15.75" customHeight="1">
      <c r="B52" s="619" t="s">
        <v>311</v>
      </c>
      <c r="C52" s="620"/>
      <c r="D52" s="621"/>
      <c r="E52" s="621"/>
      <c r="F52" s="621"/>
      <c r="G52" s="621"/>
      <c r="H52" s="621"/>
      <c r="I52" s="621"/>
      <c r="J52" s="621"/>
      <c r="K52" s="622"/>
      <c r="L52" s="623"/>
    </row>
    <row r="53" spans="2:12" s="618" customFormat="1" ht="15.75" customHeight="1">
      <c r="B53" s="695"/>
      <c r="C53" s="696"/>
      <c r="D53" s="696"/>
      <c r="E53" s="696"/>
      <c r="F53" s="696"/>
      <c r="G53" s="696"/>
      <c r="H53" s="696"/>
      <c r="I53" s="696"/>
      <c r="J53" s="696"/>
      <c r="K53" s="697"/>
      <c r="L53" s="135"/>
    </row>
    <row r="54" spans="2:12" s="618" customFormat="1" ht="15.75" customHeight="1">
      <c r="B54" s="698"/>
      <c r="C54" s="699"/>
      <c r="D54" s="699"/>
      <c r="E54" s="699"/>
      <c r="F54" s="699"/>
      <c r="G54" s="699"/>
      <c r="H54" s="699"/>
      <c r="I54" s="699"/>
      <c r="J54" s="699"/>
      <c r="K54" s="700"/>
      <c r="L54" s="135"/>
    </row>
    <row r="55" spans="2:12" s="618" customFormat="1" ht="15.75" customHeight="1" thickBot="1">
      <c r="B55" s="701"/>
      <c r="C55" s="702"/>
      <c r="D55" s="702"/>
      <c r="E55" s="702"/>
      <c r="F55" s="702"/>
      <c r="G55" s="702"/>
      <c r="H55" s="702"/>
      <c r="I55" s="702"/>
      <c r="J55" s="702"/>
      <c r="K55" s="703"/>
      <c r="L55" s="135"/>
    </row>
    <row r="56" spans="2:12" s="618" customFormat="1" ht="9" customHeight="1" thickBot="1">
      <c r="B56" s="138"/>
      <c r="C56" s="138"/>
      <c r="D56" s="136"/>
      <c r="E56" s="137"/>
      <c r="F56" s="137"/>
      <c r="G56" s="135"/>
      <c r="H56" s="135"/>
      <c r="I56" s="135"/>
      <c r="J56" s="135"/>
      <c r="K56" s="135"/>
      <c r="L56" s="135"/>
    </row>
    <row r="57" spans="2:12" s="618" customFormat="1" ht="15.75" customHeight="1">
      <c r="B57" s="619" t="s">
        <v>312</v>
      </c>
      <c r="C57" s="620"/>
      <c r="D57" s="621"/>
      <c r="E57" s="621"/>
      <c r="F57" s="621"/>
      <c r="G57" s="621"/>
      <c r="H57" s="621"/>
      <c r="I57" s="621"/>
      <c r="J57" s="621"/>
      <c r="K57" s="622"/>
      <c r="L57" s="623"/>
    </row>
    <row r="58" spans="2:12" s="618" customFormat="1" ht="15.75" customHeight="1">
      <c r="B58" s="695"/>
      <c r="C58" s="696"/>
      <c r="D58" s="696"/>
      <c r="E58" s="696"/>
      <c r="F58" s="696"/>
      <c r="G58" s="696"/>
      <c r="H58" s="696"/>
      <c r="I58" s="696"/>
      <c r="J58" s="696"/>
      <c r="K58" s="697"/>
      <c r="L58" s="135"/>
    </row>
    <row r="59" spans="2:12" s="618" customFormat="1" ht="15.75" customHeight="1">
      <c r="B59" s="698"/>
      <c r="C59" s="699"/>
      <c r="D59" s="699"/>
      <c r="E59" s="699"/>
      <c r="F59" s="699"/>
      <c r="G59" s="699"/>
      <c r="H59" s="699"/>
      <c r="I59" s="699"/>
      <c r="J59" s="699"/>
      <c r="K59" s="700"/>
      <c r="L59" s="135"/>
    </row>
    <row r="60" spans="2:12" s="618" customFormat="1" ht="15.75" customHeight="1" thickBot="1">
      <c r="B60" s="701"/>
      <c r="C60" s="702"/>
      <c r="D60" s="702"/>
      <c r="E60" s="702"/>
      <c r="F60" s="702"/>
      <c r="G60" s="702"/>
      <c r="H60" s="702"/>
      <c r="I60" s="702"/>
      <c r="J60" s="702"/>
      <c r="K60" s="703"/>
      <c r="L60" s="135"/>
    </row>
    <row r="61" spans="2:12" s="618" customFormat="1" ht="9" customHeight="1" thickBot="1">
      <c r="B61" s="138"/>
      <c r="C61" s="138"/>
      <c r="D61" s="136"/>
      <c r="E61" s="137"/>
      <c r="F61" s="137"/>
      <c r="G61" s="135"/>
      <c r="H61" s="135"/>
      <c r="I61" s="135"/>
      <c r="J61" s="135"/>
      <c r="K61" s="135"/>
      <c r="L61" s="135"/>
    </row>
    <row r="62" spans="2:12" s="618" customFormat="1" ht="15.75" customHeight="1">
      <c r="B62" s="619" t="s">
        <v>313</v>
      </c>
      <c r="C62" s="620"/>
      <c r="D62" s="621"/>
      <c r="E62" s="621"/>
      <c r="F62" s="621"/>
      <c r="G62" s="621"/>
      <c r="H62" s="621"/>
      <c r="I62" s="621"/>
      <c r="J62" s="621"/>
      <c r="K62" s="622"/>
      <c r="L62" s="623"/>
    </row>
    <row r="63" spans="2:12" s="618" customFormat="1" ht="15.75" customHeight="1">
      <c r="B63" s="704"/>
      <c r="C63" s="696"/>
      <c r="D63" s="696"/>
      <c r="E63" s="696"/>
      <c r="F63" s="696"/>
      <c r="G63" s="696"/>
      <c r="H63" s="696"/>
      <c r="I63" s="696"/>
      <c r="J63" s="696"/>
      <c r="K63" s="697"/>
      <c r="L63" s="135"/>
    </row>
    <row r="64" spans="2:12" s="618" customFormat="1" ht="15.75" customHeight="1">
      <c r="B64" s="698"/>
      <c r="C64" s="699"/>
      <c r="D64" s="699"/>
      <c r="E64" s="699"/>
      <c r="F64" s="699"/>
      <c r="G64" s="699"/>
      <c r="H64" s="699"/>
      <c r="I64" s="699"/>
      <c r="J64" s="699"/>
      <c r="K64" s="700"/>
      <c r="L64" s="135"/>
    </row>
    <row r="65" spans="2:11" s="618" customFormat="1" ht="15.75" customHeight="1" thickBot="1">
      <c r="B65" s="701"/>
      <c r="C65" s="702"/>
      <c r="D65" s="702"/>
      <c r="E65" s="702"/>
      <c r="F65" s="702"/>
      <c r="G65" s="702"/>
      <c r="H65" s="702"/>
      <c r="I65" s="702"/>
      <c r="J65" s="702"/>
      <c r="K65" s="703"/>
    </row>
  </sheetData>
  <mergeCells count="10">
    <mergeCell ref="B48:K50"/>
    <mergeCell ref="B53:K55"/>
    <mergeCell ref="B58:K60"/>
    <mergeCell ref="B63:K65"/>
    <mergeCell ref="B1:K1"/>
    <mergeCell ref="B4:K6"/>
    <mergeCell ref="B28:K30"/>
    <mergeCell ref="B33:K35"/>
    <mergeCell ref="B38:K40"/>
    <mergeCell ref="B43:K45"/>
  </mergeCells>
  <phoneticPr fontId="2"/>
  <pageMargins left="0.2" right="0.17" top="0.28000000000000003" bottom="0.18" header="0.28000000000000003" footer="0.18"/>
  <pageSetup paperSize="9"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Y62"/>
  <sheetViews>
    <sheetView showGridLines="0" view="pageBreakPreview" zoomScaleNormal="100" zoomScaleSheetLayoutView="100" workbookViewId="0">
      <selection activeCell="E59" sqref="E59"/>
    </sheetView>
  </sheetViews>
  <sheetFormatPr baseColWidth="10" defaultColWidth="8" defaultRowHeight="15.75" customHeight="1"/>
  <cols>
    <col min="1" max="1" width="2.83203125" style="126" customWidth="1"/>
    <col min="2" max="3" width="10.6640625" style="138" customWidth="1"/>
    <col min="4" max="4" width="10.6640625" style="136" customWidth="1"/>
    <col min="5" max="5" width="10.6640625" style="523" customWidth="1"/>
    <col min="6" max="6" width="10.6640625" style="137" customWidth="1"/>
    <col min="7" max="11" width="10.6640625" style="135" customWidth="1"/>
    <col min="12" max="12" width="2.5" style="135" customWidth="1"/>
    <col min="13" max="13" width="7.83203125" style="135" customWidth="1"/>
    <col min="14" max="14" width="9.1640625" style="135" customWidth="1"/>
    <col min="15" max="17" width="8" style="126"/>
    <col min="18" max="18" width="9.1640625" style="126" customWidth="1"/>
    <col min="19" max="16384" width="8" style="126"/>
  </cols>
  <sheetData>
    <row r="1" spans="2:14" ht="30" customHeight="1" thickBot="1">
      <c r="B1" s="705" t="s">
        <v>75</v>
      </c>
      <c r="C1" s="706"/>
      <c r="D1" s="706"/>
      <c r="E1" s="706"/>
      <c r="F1" s="706"/>
      <c r="G1" s="706"/>
      <c r="H1" s="706"/>
      <c r="I1" s="706"/>
      <c r="J1" s="706"/>
      <c r="K1" s="707"/>
      <c r="L1" s="124"/>
      <c r="M1" s="124"/>
      <c r="N1" s="124"/>
    </row>
    <row r="2" spans="2:14" ht="15.75" customHeight="1">
      <c r="B2" s="139"/>
      <c r="C2" s="139"/>
      <c r="D2" s="139"/>
      <c r="E2" s="522"/>
      <c r="F2" s="139"/>
      <c r="G2" s="139"/>
      <c r="H2" s="139"/>
      <c r="I2" s="139"/>
      <c r="J2" s="139"/>
      <c r="K2" s="124"/>
      <c r="L2" s="124"/>
      <c r="M2" s="124"/>
      <c r="N2" s="124"/>
    </row>
    <row r="3" spans="2:14" ht="15.75" customHeight="1" thickBot="1">
      <c r="B3" s="156" t="s">
        <v>85</v>
      </c>
      <c r="C3" s="139"/>
      <c r="D3" s="139"/>
      <c r="E3" s="156" t="s">
        <v>242</v>
      </c>
      <c r="F3" s="139"/>
      <c r="G3" s="139"/>
      <c r="H3" s="161" t="s">
        <v>92</v>
      </c>
      <c r="J3" s="139"/>
      <c r="K3" s="124"/>
      <c r="L3" s="124"/>
      <c r="M3" s="124"/>
      <c r="N3" s="124"/>
    </row>
    <row r="4" spans="2:14" ht="15.75" customHeight="1">
      <c r="B4" s="184" t="s">
        <v>76</v>
      </c>
      <c r="C4" s="729"/>
      <c r="D4" s="730"/>
      <c r="E4" s="538" t="s">
        <v>243</v>
      </c>
      <c r="F4" s="494"/>
      <c r="G4" s="495" t="s">
        <v>90</v>
      </c>
      <c r="H4" s="184" t="s">
        <v>93</v>
      </c>
      <c r="I4" s="494"/>
      <c r="J4" s="145"/>
      <c r="K4" s="146"/>
    </row>
    <row r="5" spans="2:14" ht="15.75" customHeight="1">
      <c r="B5" s="185" t="s">
        <v>77</v>
      </c>
      <c r="C5" s="727"/>
      <c r="D5" s="728"/>
      <c r="E5" s="539" t="s">
        <v>88</v>
      </c>
      <c r="F5" s="496"/>
      <c r="G5" s="497" t="s">
        <v>90</v>
      </c>
      <c r="H5" s="185" t="s">
        <v>94</v>
      </c>
      <c r="I5" s="496"/>
      <c r="J5" s="157"/>
      <c r="K5" s="158"/>
    </row>
    <row r="6" spans="2:14" ht="15.75" customHeight="1">
      <c r="B6" s="185" t="s">
        <v>78</v>
      </c>
      <c r="C6" s="490"/>
      <c r="D6" s="491" t="s">
        <v>87</v>
      </c>
      <c r="E6" s="539" t="s">
        <v>89</v>
      </c>
      <c r="F6" s="496"/>
      <c r="G6" s="497" t="s">
        <v>90</v>
      </c>
      <c r="H6" s="185" t="s">
        <v>95</v>
      </c>
      <c r="I6" s="496"/>
      <c r="J6" s="157"/>
      <c r="K6" s="158"/>
    </row>
    <row r="7" spans="2:14" ht="15.75" customHeight="1" thickBot="1">
      <c r="B7" s="186" t="s">
        <v>79</v>
      </c>
      <c r="C7" s="492"/>
      <c r="D7" s="493" t="s">
        <v>86</v>
      </c>
      <c r="E7" s="540" t="s">
        <v>244</v>
      </c>
      <c r="F7" s="595"/>
      <c r="G7" s="498" t="s">
        <v>90</v>
      </c>
      <c r="H7" s="186" t="s">
        <v>96</v>
      </c>
      <c r="I7" s="499"/>
      <c r="J7" s="159"/>
      <c r="K7" s="160"/>
    </row>
    <row r="8" spans="2:14" ht="15.75" customHeight="1">
      <c r="C8" s="550"/>
      <c r="E8" s="137"/>
      <c r="I8" s="136"/>
    </row>
    <row r="9" spans="2:14" ht="15.75" customHeight="1" thickBot="1">
      <c r="B9" s="156" t="s">
        <v>81</v>
      </c>
      <c r="E9" s="137"/>
    </row>
    <row r="10" spans="2:14" ht="15.75" customHeight="1" thickBot="1">
      <c r="B10" s="187" t="s">
        <v>222</v>
      </c>
      <c r="C10" s="188"/>
      <c r="D10" s="189"/>
      <c r="E10" s="190" t="s">
        <v>97</v>
      </c>
      <c r="F10" s="191">
        <v>22</v>
      </c>
      <c r="G10" s="195" t="s">
        <v>272</v>
      </c>
      <c r="H10" s="189"/>
      <c r="I10" s="189"/>
      <c r="J10" s="190" t="s">
        <v>97</v>
      </c>
      <c r="K10" s="196">
        <v>8</v>
      </c>
    </row>
    <row r="11" spans="2:14" ht="15.75" customHeight="1" thickBot="1">
      <c r="B11" s="192" t="s">
        <v>82</v>
      </c>
      <c r="C11" s="193" t="s">
        <v>79</v>
      </c>
      <c r="D11" s="193" t="s">
        <v>83</v>
      </c>
      <c r="E11" s="193" t="s">
        <v>84</v>
      </c>
      <c r="F11" s="194" t="s">
        <v>80</v>
      </c>
      <c r="G11" s="192" t="s">
        <v>82</v>
      </c>
      <c r="H11" s="193" t="s">
        <v>79</v>
      </c>
      <c r="I11" s="193" t="s">
        <v>83</v>
      </c>
      <c r="J11" s="193" t="s">
        <v>84</v>
      </c>
      <c r="K11" s="194" t="s">
        <v>80</v>
      </c>
    </row>
    <row r="12" spans="2:14" ht="15.75" customHeight="1">
      <c r="B12" s="201" t="s">
        <v>256</v>
      </c>
      <c r="C12" s="162">
        <f>C7</f>
        <v>0</v>
      </c>
      <c r="D12" s="163"/>
      <c r="E12" s="162"/>
      <c r="F12" s="164">
        <f>C12*D12*E12</f>
        <v>0</v>
      </c>
      <c r="G12" s="197" t="s">
        <v>255</v>
      </c>
      <c r="H12" s="162">
        <f>C7</f>
        <v>0</v>
      </c>
      <c r="I12" s="150"/>
      <c r="J12" s="150"/>
      <c r="K12" s="151">
        <f>H12*I12*J12</f>
        <v>0</v>
      </c>
    </row>
    <row r="13" spans="2:14" ht="15.75" customHeight="1">
      <c r="B13" s="202" t="s">
        <v>258</v>
      </c>
      <c r="C13" s="165">
        <f>C7</f>
        <v>0</v>
      </c>
      <c r="D13" s="166"/>
      <c r="E13" s="165"/>
      <c r="F13" s="167">
        <f>C13*D13*E13</f>
        <v>0</v>
      </c>
      <c r="G13" s="198" t="s">
        <v>257</v>
      </c>
      <c r="H13" s="165">
        <f>C7</f>
        <v>0</v>
      </c>
      <c r="I13" s="152"/>
      <c r="J13" s="152"/>
      <c r="K13" s="153">
        <f>H13*I13*J13</f>
        <v>0</v>
      </c>
    </row>
    <row r="14" spans="2:14" ht="15.75" customHeight="1">
      <c r="B14" s="202" t="s">
        <v>259</v>
      </c>
      <c r="C14" s="165">
        <f>C7</f>
        <v>0</v>
      </c>
      <c r="D14" s="166"/>
      <c r="E14" s="166"/>
      <c r="F14" s="167">
        <f>C14*D14*E14</f>
        <v>0</v>
      </c>
      <c r="G14" s="198" t="s">
        <v>268</v>
      </c>
      <c r="H14" s="165">
        <f>C7</f>
        <v>0</v>
      </c>
      <c r="I14" s="501"/>
      <c r="J14" s="501"/>
      <c r="K14" s="153">
        <f>H14*I14*J14</f>
        <v>0</v>
      </c>
    </row>
    <row r="15" spans="2:14" ht="15.75" customHeight="1">
      <c r="B15" s="202" t="s">
        <v>245</v>
      </c>
      <c r="C15" s="165">
        <f>C7</f>
        <v>0</v>
      </c>
      <c r="D15" s="166"/>
      <c r="E15" s="166"/>
      <c r="F15" s="167">
        <f>C15*D15*E15</f>
        <v>0</v>
      </c>
      <c r="G15" s="198" t="s">
        <v>269</v>
      </c>
      <c r="H15" s="165">
        <f>C7</f>
        <v>0</v>
      </c>
      <c r="I15" s="501"/>
      <c r="J15" s="501"/>
      <c r="K15" s="153">
        <f>H15*I15*J15</f>
        <v>0</v>
      </c>
    </row>
    <row r="16" spans="2:14" ht="15.75" customHeight="1" thickBot="1">
      <c r="B16" s="203" t="s">
        <v>271</v>
      </c>
      <c r="C16" s="168">
        <f>C7</f>
        <v>0</v>
      </c>
      <c r="D16" s="500"/>
      <c r="E16" s="500"/>
      <c r="F16" s="169">
        <f>C16*D16*E16</f>
        <v>0</v>
      </c>
      <c r="G16" s="199" t="s">
        <v>270</v>
      </c>
      <c r="H16" s="168">
        <f>C7</f>
        <v>0</v>
      </c>
      <c r="I16" s="502"/>
      <c r="J16" s="502"/>
      <c r="K16" s="154">
        <f>H16*I16*J16</f>
        <v>0</v>
      </c>
    </row>
    <row r="17" spans="2:25" ht="15.75" customHeight="1" thickTop="1" thickBot="1">
      <c r="B17" s="204" t="s">
        <v>53</v>
      </c>
      <c r="C17" s="170" t="s">
        <v>246</v>
      </c>
      <c r="D17" s="171">
        <f>SUM(D12:D16)</f>
        <v>0</v>
      </c>
      <c r="E17" s="171" t="s">
        <v>246</v>
      </c>
      <c r="F17" s="172">
        <f>SUM(F12:F16)</f>
        <v>0</v>
      </c>
      <c r="G17" s="200" t="s">
        <v>53</v>
      </c>
      <c r="H17" s="173" t="s">
        <v>246</v>
      </c>
      <c r="I17" s="503">
        <f>SUM(I12:I16)</f>
        <v>0</v>
      </c>
      <c r="J17" s="171" t="s">
        <v>246</v>
      </c>
      <c r="K17" s="155">
        <f>SUM(K12:K16)</f>
        <v>0</v>
      </c>
    </row>
    <row r="18" spans="2:25" ht="13.5" customHeight="1">
      <c r="B18" s="557"/>
      <c r="C18" s="558"/>
      <c r="D18" s="559"/>
      <c r="E18" s="558"/>
      <c r="F18" s="558"/>
      <c r="G18" s="557"/>
      <c r="H18" s="560"/>
      <c r="I18" s="560"/>
      <c r="J18" s="558"/>
      <c r="K18" s="143"/>
    </row>
    <row r="19" spans="2:25" ht="10.5" customHeight="1" thickBot="1">
      <c r="B19" s="551"/>
      <c r="C19" s="554"/>
      <c r="D19" s="555"/>
      <c r="E19" s="554"/>
      <c r="F19" s="554"/>
      <c r="G19" s="551"/>
      <c r="H19" s="556"/>
      <c r="I19" s="552"/>
      <c r="J19" s="554"/>
      <c r="K19" s="552"/>
    </row>
    <row r="20" spans="2:25" ht="15.75" customHeight="1" thickBot="1">
      <c r="B20" s="222" t="s">
        <v>98</v>
      </c>
      <c r="C20" s="175"/>
      <c r="D20" s="176"/>
      <c r="E20" s="175"/>
      <c r="F20" s="175"/>
      <c r="G20" s="147"/>
      <c r="H20" s="174"/>
      <c r="I20" s="148"/>
      <c r="J20" s="175"/>
      <c r="K20" s="259">
        <f>(F10*F17)+(K10*K17)</f>
        <v>0</v>
      </c>
    </row>
    <row r="21" spans="2:25" ht="15.75" customHeight="1">
      <c r="E21" s="137"/>
    </row>
    <row r="22" spans="2:25" ht="15.75" customHeight="1" thickBot="1">
      <c r="B22" s="156" t="s">
        <v>91</v>
      </c>
      <c r="E22" s="137"/>
    </row>
    <row r="23" spans="2:25" ht="15.75" customHeight="1" thickBot="1">
      <c r="B23" s="156"/>
      <c r="C23" s="216" t="s">
        <v>130</v>
      </c>
      <c r="D23" s="217" t="s">
        <v>122</v>
      </c>
      <c r="E23" s="541" t="s">
        <v>106</v>
      </c>
      <c r="F23" s="218" t="s">
        <v>107</v>
      </c>
      <c r="G23" s="725" t="s">
        <v>108</v>
      </c>
      <c r="H23" s="725"/>
      <c r="I23" s="725"/>
      <c r="J23" s="725"/>
      <c r="K23" s="726"/>
    </row>
    <row r="24" spans="2:25" ht="15.75" customHeight="1" thickBot="1">
      <c r="B24" s="219" t="s">
        <v>80</v>
      </c>
      <c r="C24" s="219" t="s">
        <v>53</v>
      </c>
      <c r="D24" s="255" t="s">
        <v>246</v>
      </c>
      <c r="E24" s="542">
        <f>K20</f>
        <v>0</v>
      </c>
      <c r="F24" s="256">
        <v>1</v>
      </c>
      <c r="G24" s="257"/>
      <c r="H24" s="257"/>
      <c r="I24" s="257"/>
      <c r="J24" s="257"/>
      <c r="K24" s="258"/>
    </row>
    <row r="25" spans="2:25" ht="15.75" customHeight="1" thickTop="1">
      <c r="B25" s="220"/>
      <c r="C25" s="226" t="s">
        <v>247</v>
      </c>
      <c r="D25" s="205" t="s">
        <v>128</v>
      </c>
      <c r="E25" s="543">
        <f>E24*F25</f>
        <v>0</v>
      </c>
      <c r="F25" s="504">
        <v>0.6</v>
      </c>
      <c r="G25" s="206"/>
      <c r="H25" s="206"/>
      <c r="I25" s="206"/>
      <c r="J25" s="206"/>
      <c r="K25" s="207"/>
    </row>
    <row r="26" spans="2:25" ht="15.75" customHeight="1" thickBot="1">
      <c r="B26" s="221"/>
      <c r="C26" s="227" t="s">
        <v>248</v>
      </c>
      <c r="D26" s="183" t="s">
        <v>128</v>
      </c>
      <c r="E26" s="544">
        <f>E24*F26</f>
        <v>0</v>
      </c>
      <c r="F26" s="505">
        <v>0.4</v>
      </c>
      <c r="G26" s="181"/>
      <c r="H26" s="181"/>
      <c r="I26" s="181"/>
      <c r="J26" s="181"/>
      <c r="K26" s="182"/>
    </row>
    <row r="27" spans="2:25" ht="15.75" customHeight="1" thickBot="1">
      <c r="B27" s="242" t="s">
        <v>99</v>
      </c>
      <c r="C27" s="242" t="s">
        <v>53</v>
      </c>
      <c r="D27" s="245" t="s">
        <v>246</v>
      </c>
      <c r="E27" s="526">
        <f>SUM(E28:E29)</f>
        <v>0</v>
      </c>
      <c r="F27" s="246" t="e">
        <f>E27/E24</f>
        <v>#DIV/0!</v>
      </c>
      <c r="G27" s="247"/>
      <c r="H27" s="247"/>
      <c r="I27" s="247"/>
      <c r="J27" s="247"/>
      <c r="K27" s="248"/>
    </row>
    <row r="28" spans="2:25" ht="15.75" customHeight="1" thickTop="1">
      <c r="B28" s="243"/>
      <c r="C28" s="226" t="s">
        <v>247</v>
      </c>
      <c r="D28" s="205" t="s">
        <v>128</v>
      </c>
      <c r="E28" s="524">
        <f>E25*H28</f>
        <v>0</v>
      </c>
      <c r="F28" s="208" t="e">
        <f>E28/E24</f>
        <v>#DIV/0!</v>
      </c>
      <c r="G28" s="649" t="s">
        <v>314</v>
      </c>
      <c r="H28" s="650">
        <v>0.3</v>
      </c>
      <c r="I28" s="206"/>
      <c r="J28" s="206"/>
      <c r="K28" s="207"/>
    </row>
    <row r="29" spans="2:25" ht="15.75" customHeight="1" thickBot="1">
      <c r="B29" s="231"/>
      <c r="C29" s="227" t="s">
        <v>248</v>
      </c>
      <c r="D29" s="210" t="s">
        <v>128</v>
      </c>
      <c r="E29" s="525">
        <f>E26*H29</f>
        <v>0</v>
      </c>
      <c r="F29" s="211" t="e">
        <f>E29/E24</f>
        <v>#DIV/0!</v>
      </c>
      <c r="G29" s="651" t="s">
        <v>314</v>
      </c>
      <c r="H29" s="652">
        <v>0.3</v>
      </c>
      <c r="I29" s="181"/>
      <c r="J29" s="181"/>
      <c r="K29" s="182"/>
    </row>
    <row r="30" spans="2:25" ht="15.75" customHeight="1" thickBot="1">
      <c r="B30" s="242" t="s">
        <v>102</v>
      </c>
      <c r="C30" s="242" t="s">
        <v>53</v>
      </c>
      <c r="D30" s="245" t="s">
        <v>246</v>
      </c>
      <c r="E30" s="545">
        <f>SUM(E31:E35)</f>
        <v>0</v>
      </c>
      <c r="F30" s="246" t="e">
        <f>E30/E24</f>
        <v>#DIV/0!</v>
      </c>
      <c r="G30" s="247"/>
      <c r="H30" s="247"/>
      <c r="I30" s="247"/>
      <c r="J30" s="247"/>
      <c r="K30" s="248"/>
      <c r="N30" s="665" t="s">
        <v>319</v>
      </c>
      <c r="O30" s="666"/>
      <c r="P30" s="667"/>
      <c r="Q30" s="667"/>
      <c r="R30" s="666"/>
      <c r="S30" s="666"/>
      <c r="T30" s="666"/>
      <c r="U30" s="666"/>
      <c r="V30" s="666"/>
      <c r="W30" s="666"/>
      <c r="X30" s="666"/>
      <c r="Y30" s="666"/>
    </row>
    <row r="31" spans="2:25" ht="15.75" customHeight="1" thickTop="1" thickBot="1">
      <c r="B31" s="243"/>
      <c r="C31" s="226" t="s">
        <v>243</v>
      </c>
      <c r="D31" s="205" t="s">
        <v>129</v>
      </c>
      <c r="E31" s="546"/>
      <c r="F31" s="506" t="e">
        <f>E31/E24</f>
        <v>#DIV/0!</v>
      </c>
      <c r="G31" s="507"/>
      <c r="H31" s="206"/>
      <c r="I31" s="206"/>
      <c r="J31" s="206"/>
      <c r="K31" s="207"/>
      <c r="N31" s="668" t="s">
        <v>222</v>
      </c>
      <c r="O31" s="669"/>
      <c r="P31" s="670" t="s">
        <v>97</v>
      </c>
      <c r="Q31" s="671">
        <v>21</v>
      </c>
      <c r="R31" s="672" t="s">
        <v>320</v>
      </c>
      <c r="S31" s="669"/>
      <c r="T31" s="670" t="s">
        <v>97</v>
      </c>
      <c r="U31" s="673">
        <v>4</v>
      </c>
      <c r="V31" s="672" t="s">
        <v>321</v>
      </c>
      <c r="W31" s="669"/>
      <c r="X31" s="670" t="s">
        <v>97</v>
      </c>
      <c r="Y31" s="673">
        <v>4</v>
      </c>
    </row>
    <row r="32" spans="2:25" ht="15.75" customHeight="1" thickBot="1">
      <c r="B32" s="243"/>
      <c r="C32" s="228" t="s">
        <v>88</v>
      </c>
      <c r="D32" s="179" t="s">
        <v>129</v>
      </c>
      <c r="E32" s="547">
        <v>0</v>
      </c>
      <c r="F32" s="508" t="e">
        <f>E32/E24</f>
        <v>#DIV/0!</v>
      </c>
      <c r="G32" s="509"/>
      <c r="H32" s="177"/>
      <c r="I32" s="177"/>
      <c r="J32" s="177"/>
      <c r="K32" s="178"/>
      <c r="N32" s="674" t="s">
        <v>82</v>
      </c>
      <c r="O32" s="675" t="s">
        <v>261</v>
      </c>
      <c r="P32" s="675" t="s">
        <v>260</v>
      </c>
      <c r="Q32" s="676" t="s">
        <v>53</v>
      </c>
      <c r="R32" s="674" t="s">
        <v>82</v>
      </c>
      <c r="S32" s="675" t="s">
        <v>261</v>
      </c>
      <c r="T32" s="675" t="s">
        <v>260</v>
      </c>
      <c r="U32" s="676" t="s">
        <v>53</v>
      </c>
      <c r="V32" s="674" t="s">
        <v>82</v>
      </c>
      <c r="W32" s="675" t="s">
        <v>261</v>
      </c>
      <c r="X32" s="675" t="s">
        <v>260</v>
      </c>
      <c r="Y32" s="676" t="s">
        <v>53</v>
      </c>
    </row>
    <row r="33" spans="2:25" ht="15.75" customHeight="1">
      <c r="B33" s="243"/>
      <c r="C33" s="228" t="s">
        <v>89</v>
      </c>
      <c r="D33" s="179" t="s">
        <v>129</v>
      </c>
      <c r="E33" s="547"/>
      <c r="F33" s="508" t="e">
        <f>E33/E24</f>
        <v>#DIV/0!</v>
      </c>
      <c r="G33" s="509"/>
      <c r="H33" s="177"/>
      <c r="I33" s="177"/>
      <c r="J33" s="177"/>
      <c r="K33" s="178"/>
      <c r="N33" s="677" t="s">
        <v>322</v>
      </c>
      <c r="O33" s="678"/>
      <c r="P33" s="678"/>
      <c r="Q33" s="679">
        <f>O33*P33</f>
        <v>0</v>
      </c>
      <c r="R33" s="677" t="s">
        <v>322</v>
      </c>
      <c r="S33" s="678"/>
      <c r="T33" s="678"/>
      <c r="U33" s="679">
        <f>S33*T33</f>
        <v>0</v>
      </c>
      <c r="V33" s="677" t="s">
        <v>322</v>
      </c>
      <c r="W33" s="678"/>
      <c r="X33" s="678"/>
      <c r="Y33" s="679">
        <f>W33*X33</f>
        <v>0</v>
      </c>
    </row>
    <row r="34" spans="2:25" ht="15.75" customHeight="1">
      <c r="B34" s="317"/>
      <c r="C34" s="318" t="s">
        <v>244</v>
      </c>
      <c r="D34" s="319" t="s">
        <v>128</v>
      </c>
      <c r="E34" s="548">
        <f>Q49+U49</f>
        <v>0</v>
      </c>
      <c r="F34" s="510" t="e">
        <f>E34/E24</f>
        <v>#DIV/0!</v>
      </c>
      <c r="G34" s="260" t="s">
        <v>273</v>
      </c>
      <c r="H34" s="180"/>
      <c r="I34" s="180"/>
      <c r="J34" s="180"/>
      <c r="K34" s="320"/>
      <c r="N34" s="680" t="s">
        <v>323</v>
      </c>
      <c r="O34" s="681"/>
      <c r="P34" s="681"/>
      <c r="Q34" s="679">
        <f t="shared" ref="Q34:Q56" si="0">O34*P34</f>
        <v>0</v>
      </c>
      <c r="R34" s="680" t="s">
        <v>323</v>
      </c>
      <c r="S34" s="681"/>
      <c r="T34" s="681"/>
      <c r="U34" s="679">
        <f t="shared" ref="U34:U56" si="1">S34*T34</f>
        <v>0</v>
      </c>
      <c r="V34" s="680" t="s">
        <v>323</v>
      </c>
      <c r="W34" s="681"/>
      <c r="X34" s="681"/>
      <c r="Y34" s="679">
        <f t="shared" ref="Y34:Y56" si="2">W34*X34</f>
        <v>0</v>
      </c>
    </row>
    <row r="35" spans="2:25" ht="15.75" customHeight="1" thickBot="1">
      <c r="B35" s="244"/>
      <c r="C35" s="227" t="s">
        <v>142</v>
      </c>
      <c r="D35" s="210" t="s">
        <v>128</v>
      </c>
      <c r="E35" s="549">
        <f>E34*0.05</f>
        <v>0</v>
      </c>
      <c r="F35" s="511" t="e">
        <f>E35/E24</f>
        <v>#DIV/0!</v>
      </c>
      <c r="G35" s="512"/>
      <c r="H35" s="181"/>
      <c r="I35" s="181"/>
      <c r="J35" s="181"/>
      <c r="K35" s="182"/>
      <c r="N35" s="680" t="s">
        <v>324</v>
      </c>
      <c r="O35" s="681"/>
      <c r="P35" s="681"/>
      <c r="Q35" s="679">
        <f t="shared" si="0"/>
        <v>0</v>
      </c>
      <c r="R35" s="680" t="s">
        <v>324</v>
      </c>
      <c r="S35" s="681"/>
      <c r="T35" s="681"/>
      <c r="U35" s="679">
        <f t="shared" si="1"/>
        <v>0</v>
      </c>
      <c r="V35" s="680" t="s">
        <v>324</v>
      </c>
      <c r="W35" s="681"/>
      <c r="X35" s="681"/>
      <c r="Y35" s="679">
        <f t="shared" si="2"/>
        <v>0</v>
      </c>
    </row>
    <row r="36" spans="2:25" ht="15.75" customHeight="1" thickBot="1">
      <c r="B36" s="242" t="s">
        <v>103</v>
      </c>
      <c r="C36" s="242" t="s">
        <v>53</v>
      </c>
      <c r="D36" s="245" t="s">
        <v>55</v>
      </c>
      <c r="E36" s="526">
        <f>SUM(E37:E38)</f>
        <v>0</v>
      </c>
      <c r="F36" s="246" t="e">
        <f>E36/E24</f>
        <v>#DIV/0!</v>
      </c>
      <c r="G36" s="247"/>
      <c r="H36" s="247"/>
      <c r="I36" s="247"/>
      <c r="J36" s="247"/>
      <c r="K36" s="248"/>
      <c r="N36" s="680" t="s">
        <v>325</v>
      </c>
      <c r="O36" s="681"/>
      <c r="P36" s="681"/>
      <c r="Q36" s="679">
        <f t="shared" si="0"/>
        <v>0</v>
      </c>
      <c r="R36" s="680" t="s">
        <v>325</v>
      </c>
      <c r="S36" s="681"/>
      <c r="T36" s="681"/>
      <c r="U36" s="679">
        <f t="shared" si="1"/>
        <v>0</v>
      </c>
      <c r="V36" s="680" t="s">
        <v>325</v>
      </c>
      <c r="W36" s="681"/>
      <c r="X36" s="681"/>
      <c r="Y36" s="679">
        <f t="shared" si="2"/>
        <v>0</v>
      </c>
    </row>
    <row r="37" spans="2:25" ht="15.75" customHeight="1" thickTop="1">
      <c r="B37" s="243"/>
      <c r="C37" s="226" t="s">
        <v>143</v>
      </c>
      <c r="D37" s="205" t="s">
        <v>129</v>
      </c>
      <c r="E37" s="527"/>
      <c r="F37" s="208" t="e">
        <f>E37/E24</f>
        <v>#DIV/0!</v>
      </c>
      <c r="G37" s="206"/>
      <c r="H37" s="206"/>
      <c r="I37" s="206"/>
      <c r="J37" s="206"/>
      <c r="K37" s="207"/>
      <c r="N37" s="680" t="s">
        <v>326</v>
      </c>
      <c r="O37" s="681"/>
      <c r="P37" s="681"/>
      <c r="Q37" s="679">
        <f t="shared" si="0"/>
        <v>0</v>
      </c>
      <c r="R37" s="680" t="s">
        <v>326</v>
      </c>
      <c r="S37" s="681"/>
      <c r="T37" s="681"/>
      <c r="U37" s="679">
        <f t="shared" si="1"/>
        <v>0</v>
      </c>
      <c r="V37" s="680" t="s">
        <v>326</v>
      </c>
      <c r="W37" s="681"/>
      <c r="X37" s="681"/>
      <c r="Y37" s="679">
        <f t="shared" si="2"/>
        <v>0</v>
      </c>
    </row>
    <row r="38" spans="2:25" ht="15.75" customHeight="1" thickBot="1">
      <c r="B38" s="231"/>
      <c r="C38" s="227" t="s">
        <v>104</v>
      </c>
      <c r="D38" s="210" t="s">
        <v>129</v>
      </c>
      <c r="E38" s="529">
        <v>0</v>
      </c>
      <c r="F38" s="211" t="e">
        <f>E38/E24</f>
        <v>#DIV/0!</v>
      </c>
      <c r="G38" s="181"/>
      <c r="H38" s="181"/>
      <c r="I38" s="181"/>
      <c r="J38" s="181"/>
      <c r="K38" s="182"/>
      <c r="N38" s="680" t="s">
        <v>327</v>
      </c>
      <c r="O38" s="681"/>
      <c r="P38" s="681"/>
      <c r="Q38" s="679">
        <f t="shared" si="0"/>
        <v>0</v>
      </c>
      <c r="R38" s="680" t="s">
        <v>327</v>
      </c>
      <c r="S38" s="681"/>
      <c r="T38" s="681"/>
      <c r="U38" s="679">
        <f t="shared" si="1"/>
        <v>0</v>
      </c>
      <c r="V38" s="680" t="s">
        <v>327</v>
      </c>
      <c r="W38" s="681"/>
      <c r="X38" s="681"/>
      <c r="Y38" s="679">
        <f t="shared" si="2"/>
        <v>0</v>
      </c>
    </row>
    <row r="39" spans="2:25" ht="15.75" customHeight="1" thickBot="1">
      <c r="B39" s="242" t="s">
        <v>115</v>
      </c>
      <c r="C39" s="242" t="s">
        <v>53</v>
      </c>
      <c r="D39" s="245" t="s">
        <v>55</v>
      </c>
      <c r="E39" s="526">
        <f>SUM(E40:E42)</f>
        <v>0</v>
      </c>
      <c r="F39" s="246" t="e">
        <f>E39/E24</f>
        <v>#DIV/0!</v>
      </c>
      <c r="G39" s="247"/>
      <c r="H39" s="247"/>
      <c r="I39" s="247"/>
      <c r="J39" s="247"/>
      <c r="K39" s="248"/>
      <c r="N39" s="680" t="s">
        <v>328</v>
      </c>
      <c r="O39" s="681"/>
      <c r="P39" s="681"/>
      <c r="Q39" s="679">
        <f t="shared" si="0"/>
        <v>0</v>
      </c>
      <c r="R39" s="680" t="s">
        <v>328</v>
      </c>
      <c r="S39" s="681"/>
      <c r="T39" s="681"/>
      <c r="U39" s="679">
        <f t="shared" si="1"/>
        <v>0</v>
      </c>
      <c r="V39" s="680" t="s">
        <v>328</v>
      </c>
      <c r="W39" s="681"/>
      <c r="X39" s="681"/>
      <c r="Y39" s="679">
        <f t="shared" si="2"/>
        <v>0</v>
      </c>
    </row>
    <row r="40" spans="2:25" ht="15.75" customHeight="1" thickTop="1">
      <c r="B40" s="243"/>
      <c r="C40" s="226" t="s">
        <v>117</v>
      </c>
      <c r="D40" s="205" t="s">
        <v>128</v>
      </c>
      <c r="E40" s="524">
        <f>ROUND(E$24*F40,0)</f>
        <v>0</v>
      </c>
      <c r="F40" s="208">
        <v>2.7E-2</v>
      </c>
      <c r="G40" s="206"/>
      <c r="H40" s="206"/>
      <c r="I40" s="206"/>
      <c r="J40" s="206"/>
      <c r="K40" s="207"/>
      <c r="N40" s="680" t="s">
        <v>329</v>
      </c>
      <c r="O40" s="681"/>
      <c r="P40" s="681"/>
      <c r="Q40" s="679">
        <f t="shared" si="0"/>
        <v>0</v>
      </c>
      <c r="R40" s="680" t="s">
        <v>329</v>
      </c>
      <c r="S40" s="681"/>
      <c r="T40" s="681"/>
      <c r="U40" s="679">
        <f t="shared" si="1"/>
        <v>0</v>
      </c>
      <c r="V40" s="680" t="s">
        <v>329</v>
      </c>
      <c r="W40" s="681"/>
      <c r="X40" s="681"/>
      <c r="Y40" s="679">
        <f t="shared" si="2"/>
        <v>0</v>
      </c>
    </row>
    <row r="41" spans="2:25" ht="15.75" customHeight="1">
      <c r="B41" s="243"/>
      <c r="C41" s="228" t="s">
        <v>116</v>
      </c>
      <c r="D41" s="179" t="s">
        <v>128</v>
      </c>
      <c r="E41" s="530">
        <f>ROUND(E$24*F41,0)</f>
        <v>0</v>
      </c>
      <c r="F41" s="209">
        <v>1.7000000000000001E-2</v>
      </c>
      <c r="G41" s="177"/>
      <c r="H41" s="177"/>
      <c r="I41" s="177"/>
      <c r="J41" s="177"/>
      <c r="K41" s="178"/>
      <c r="N41" s="680" t="s">
        <v>330</v>
      </c>
      <c r="O41" s="681"/>
      <c r="P41" s="681"/>
      <c r="Q41" s="679">
        <f t="shared" si="0"/>
        <v>0</v>
      </c>
      <c r="R41" s="680" t="s">
        <v>330</v>
      </c>
      <c r="S41" s="681"/>
      <c r="T41" s="681"/>
      <c r="U41" s="679">
        <f t="shared" si="1"/>
        <v>0</v>
      </c>
      <c r="V41" s="680" t="s">
        <v>330</v>
      </c>
      <c r="W41" s="681"/>
      <c r="X41" s="681"/>
      <c r="Y41" s="679">
        <f t="shared" si="2"/>
        <v>0</v>
      </c>
    </row>
    <row r="42" spans="2:25" ht="15.75" customHeight="1" thickBot="1">
      <c r="B42" s="231"/>
      <c r="C42" s="227" t="s">
        <v>216</v>
      </c>
      <c r="D42" s="210" t="s">
        <v>128</v>
      </c>
      <c r="E42" s="525">
        <f>ROUND(E$24*F42,0)</f>
        <v>0</v>
      </c>
      <c r="F42" s="211">
        <v>6.0000000000000001E-3</v>
      </c>
      <c r="G42" s="181"/>
      <c r="H42" s="181"/>
      <c r="I42" s="181"/>
      <c r="J42" s="181"/>
      <c r="K42" s="182"/>
      <c r="N42" s="680" t="s">
        <v>331</v>
      </c>
      <c r="O42" s="681"/>
      <c r="P42" s="681"/>
      <c r="Q42" s="679">
        <f t="shared" si="0"/>
        <v>0</v>
      </c>
      <c r="R42" s="680" t="s">
        <v>331</v>
      </c>
      <c r="S42" s="681"/>
      <c r="T42" s="681"/>
      <c r="U42" s="679">
        <f t="shared" si="1"/>
        <v>0</v>
      </c>
      <c r="V42" s="680" t="s">
        <v>331</v>
      </c>
      <c r="W42" s="681"/>
      <c r="X42" s="681"/>
      <c r="Y42" s="679">
        <f t="shared" si="2"/>
        <v>0</v>
      </c>
    </row>
    <row r="43" spans="2:25" ht="15.75" customHeight="1" thickBot="1">
      <c r="B43" s="242" t="s">
        <v>105</v>
      </c>
      <c r="C43" s="242" t="s">
        <v>53</v>
      </c>
      <c r="D43" s="245" t="s">
        <v>55</v>
      </c>
      <c r="E43" s="526">
        <f>SUM(E44:E49)</f>
        <v>0</v>
      </c>
      <c r="F43" s="246" t="e">
        <f>E43/E24</f>
        <v>#DIV/0!</v>
      </c>
      <c r="G43" s="247"/>
      <c r="H43" s="247"/>
      <c r="I43" s="247"/>
      <c r="J43" s="247"/>
      <c r="K43" s="248"/>
      <c r="N43" s="680" t="s">
        <v>332</v>
      </c>
      <c r="O43" s="681"/>
      <c r="P43" s="681"/>
      <c r="Q43" s="679">
        <f t="shared" si="0"/>
        <v>0</v>
      </c>
      <c r="R43" s="680" t="s">
        <v>332</v>
      </c>
      <c r="S43" s="681"/>
      <c r="T43" s="681"/>
      <c r="U43" s="679">
        <f t="shared" si="1"/>
        <v>0</v>
      </c>
      <c r="V43" s="680" t="s">
        <v>332</v>
      </c>
      <c r="W43" s="681"/>
      <c r="X43" s="681"/>
      <c r="Y43" s="679">
        <f t="shared" si="2"/>
        <v>0</v>
      </c>
    </row>
    <row r="44" spans="2:25" ht="15.75" customHeight="1" thickTop="1">
      <c r="B44" s="243"/>
      <c r="C44" s="226" t="s">
        <v>109</v>
      </c>
      <c r="D44" s="205" t="s">
        <v>129</v>
      </c>
      <c r="E44" s="527"/>
      <c r="F44" s="208" t="e">
        <f>E44/E24</f>
        <v>#DIV/0!</v>
      </c>
      <c r="G44" s="206"/>
      <c r="H44" s="206"/>
      <c r="I44" s="206"/>
      <c r="J44" s="206"/>
      <c r="K44" s="207"/>
      <c r="N44" s="680" t="s">
        <v>333</v>
      </c>
      <c r="O44" s="681"/>
      <c r="P44" s="681"/>
      <c r="Q44" s="679">
        <f t="shared" si="0"/>
        <v>0</v>
      </c>
      <c r="R44" s="680" t="s">
        <v>333</v>
      </c>
      <c r="S44" s="681"/>
      <c r="T44" s="681"/>
      <c r="U44" s="679">
        <f t="shared" si="1"/>
        <v>0</v>
      </c>
      <c r="V44" s="680" t="s">
        <v>333</v>
      </c>
      <c r="W44" s="681"/>
      <c r="X44" s="681"/>
      <c r="Y44" s="679">
        <f t="shared" si="2"/>
        <v>0</v>
      </c>
    </row>
    <row r="45" spans="2:25" ht="15.75" customHeight="1">
      <c r="B45" s="243"/>
      <c r="C45" s="228" t="s">
        <v>110</v>
      </c>
      <c r="D45" s="179" t="s">
        <v>129</v>
      </c>
      <c r="E45" s="528"/>
      <c r="F45" s="209" t="e">
        <f>E45/E24</f>
        <v>#DIV/0!</v>
      </c>
      <c r="G45" s="177" t="s">
        <v>267</v>
      </c>
      <c r="H45" s="177"/>
      <c r="I45" s="177"/>
      <c r="J45" s="177"/>
      <c r="K45" s="178"/>
      <c r="N45" s="680" t="s">
        <v>334</v>
      </c>
      <c r="O45" s="681"/>
      <c r="P45" s="681"/>
      <c r="Q45" s="679">
        <f t="shared" si="0"/>
        <v>0</v>
      </c>
      <c r="R45" s="680" t="s">
        <v>334</v>
      </c>
      <c r="S45" s="681"/>
      <c r="T45" s="681"/>
      <c r="U45" s="679">
        <f t="shared" si="1"/>
        <v>0</v>
      </c>
      <c r="V45" s="680" t="s">
        <v>334</v>
      </c>
      <c r="W45" s="681"/>
      <c r="X45" s="681"/>
      <c r="Y45" s="679">
        <f t="shared" si="2"/>
        <v>0</v>
      </c>
    </row>
    <row r="46" spans="2:25" ht="15.75" customHeight="1">
      <c r="B46" s="243"/>
      <c r="C46" s="228" t="s">
        <v>111</v>
      </c>
      <c r="D46" s="179" t="s">
        <v>129</v>
      </c>
      <c r="E46" s="528"/>
      <c r="F46" s="209" t="e">
        <f>E46/E24</f>
        <v>#DIV/0!</v>
      </c>
      <c r="G46" s="177"/>
      <c r="H46" s="177"/>
      <c r="I46" s="177"/>
      <c r="J46" s="177"/>
      <c r="K46" s="178"/>
      <c r="N46" s="680" t="s">
        <v>335</v>
      </c>
      <c r="O46" s="681"/>
      <c r="P46" s="681"/>
      <c r="Q46" s="679">
        <f t="shared" si="0"/>
        <v>0</v>
      </c>
      <c r="R46" s="680" t="s">
        <v>335</v>
      </c>
      <c r="S46" s="681"/>
      <c r="T46" s="681"/>
      <c r="U46" s="679">
        <f t="shared" si="1"/>
        <v>0</v>
      </c>
      <c r="V46" s="680" t="s">
        <v>335</v>
      </c>
      <c r="W46" s="681"/>
      <c r="X46" s="681"/>
      <c r="Y46" s="679">
        <f t="shared" si="2"/>
        <v>0</v>
      </c>
    </row>
    <row r="47" spans="2:25" ht="15.75" customHeight="1">
      <c r="B47" s="243"/>
      <c r="C47" s="228" t="s">
        <v>119</v>
      </c>
      <c r="D47" s="179" t="s">
        <v>128</v>
      </c>
      <c r="E47" s="528"/>
      <c r="F47" s="209" t="e">
        <f>E47/E24</f>
        <v>#DIV/0!</v>
      </c>
      <c r="G47" s="177" t="s">
        <v>201</v>
      </c>
      <c r="H47" s="177"/>
      <c r="I47" s="177"/>
      <c r="J47" s="177"/>
      <c r="K47" s="178"/>
      <c r="N47" s="680" t="s">
        <v>336</v>
      </c>
      <c r="O47" s="681"/>
      <c r="P47" s="681"/>
      <c r="Q47" s="679">
        <f t="shared" si="0"/>
        <v>0</v>
      </c>
      <c r="R47" s="680" t="s">
        <v>336</v>
      </c>
      <c r="S47" s="681"/>
      <c r="T47" s="681"/>
      <c r="U47" s="679">
        <f t="shared" si="1"/>
        <v>0</v>
      </c>
      <c r="V47" s="680" t="s">
        <v>336</v>
      </c>
      <c r="W47" s="681"/>
      <c r="X47" s="681"/>
      <c r="Y47" s="679">
        <f t="shared" si="2"/>
        <v>0</v>
      </c>
    </row>
    <row r="48" spans="2:25" ht="15.75" customHeight="1">
      <c r="B48" s="243"/>
      <c r="C48" s="228" t="s">
        <v>118</v>
      </c>
      <c r="D48" s="179" t="s">
        <v>128</v>
      </c>
      <c r="E48" s="528"/>
      <c r="F48" s="209" t="e">
        <f>E48/E24</f>
        <v>#DIV/0!</v>
      </c>
      <c r="G48" s="177"/>
      <c r="H48" s="177"/>
      <c r="I48" s="177"/>
      <c r="J48" s="177"/>
      <c r="K48" s="178"/>
      <c r="N48" s="680" t="s">
        <v>337</v>
      </c>
      <c r="O48" s="681"/>
      <c r="P48" s="681"/>
      <c r="Q48" s="679">
        <f t="shared" si="0"/>
        <v>0</v>
      </c>
      <c r="R48" s="680" t="s">
        <v>337</v>
      </c>
      <c r="S48" s="681"/>
      <c r="T48" s="681"/>
      <c r="U48" s="679">
        <f t="shared" si="1"/>
        <v>0</v>
      </c>
      <c r="V48" s="680" t="s">
        <v>337</v>
      </c>
      <c r="W48" s="681"/>
      <c r="X48" s="681"/>
      <c r="Y48" s="679">
        <f t="shared" si="2"/>
        <v>0</v>
      </c>
    </row>
    <row r="49" spans="2:25" ht="15.75" customHeight="1" thickBot="1">
      <c r="B49" s="244"/>
      <c r="C49" s="227" t="s">
        <v>96</v>
      </c>
      <c r="D49" s="210" t="s">
        <v>128</v>
      </c>
      <c r="E49" s="529"/>
      <c r="F49" s="211" t="e">
        <f>E49/E24</f>
        <v>#DIV/0!</v>
      </c>
      <c r="G49" s="181" t="s">
        <v>217</v>
      </c>
      <c r="H49" s="181"/>
      <c r="I49" s="181"/>
      <c r="J49" s="181"/>
      <c r="K49" s="182"/>
      <c r="N49" s="680" t="s">
        <v>338</v>
      </c>
      <c r="O49" s="681"/>
      <c r="P49" s="681"/>
      <c r="Q49" s="679">
        <f t="shared" si="0"/>
        <v>0</v>
      </c>
      <c r="R49" s="680" t="s">
        <v>338</v>
      </c>
      <c r="S49" s="681"/>
      <c r="T49" s="681"/>
      <c r="U49" s="679">
        <f t="shared" si="1"/>
        <v>0</v>
      </c>
      <c r="V49" s="680" t="s">
        <v>338</v>
      </c>
      <c r="W49" s="681"/>
      <c r="X49" s="681"/>
      <c r="Y49" s="679">
        <f t="shared" si="2"/>
        <v>0</v>
      </c>
    </row>
    <row r="50" spans="2:25" ht="15.75" customHeight="1" thickBot="1">
      <c r="B50" s="243" t="s">
        <v>59</v>
      </c>
      <c r="C50" s="314" t="s">
        <v>59</v>
      </c>
      <c r="D50" s="315" t="s">
        <v>129</v>
      </c>
      <c r="E50" s="531">
        <f>'2.投資計画'!L4</f>
        <v>0</v>
      </c>
      <c r="F50" s="316" t="e">
        <f>E50/E24</f>
        <v>#DIV/0!</v>
      </c>
      <c r="G50" s="127" t="s">
        <v>202</v>
      </c>
      <c r="H50" s="127"/>
      <c r="I50" s="127"/>
      <c r="J50" s="127"/>
      <c r="K50" s="142"/>
      <c r="N50" s="680" t="s">
        <v>339</v>
      </c>
      <c r="O50" s="681"/>
      <c r="P50" s="681"/>
      <c r="Q50" s="679">
        <f t="shared" si="0"/>
        <v>0</v>
      </c>
      <c r="R50" s="680" t="s">
        <v>339</v>
      </c>
      <c r="S50" s="681"/>
      <c r="T50" s="681"/>
      <c r="U50" s="679">
        <f t="shared" si="1"/>
        <v>0</v>
      </c>
      <c r="V50" s="680" t="s">
        <v>339</v>
      </c>
      <c r="W50" s="681"/>
      <c r="X50" s="681"/>
      <c r="Y50" s="679">
        <f t="shared" si="2"/>
        <v>0</v>
      </c>
    </row>
    <row r="51" spans="2:25" ht="15.75" customHeight="1" thickBot="1">
      <c r="B51" s="242" t="s">
        <v>112</v>
      </c>
      <c r="C51" s="242" t="s">
        <v>53</v>
      </c>
      <c r="D51" s="245" t="s">
        <v>55</v>
      </c>
      <c r="E51" s="526">
        <f>SUM(E52:E56)</f>
        <v>0</v>
      </c>
      <c r="F51" s="246" t="e">
        <f>E51/E24</f>
        <v>#DIV/0!</v>
      </c>
      <c r="G51" s="247"/>
      <c r="H51" s="247"/>
      <c r="I51" s="247"/>
      <c r="J51" s="247"/>
      <c r="K51" s="248"/>
      <c r="N51" s="680" t="s">
        <v>340</v>
      </c>
      <c r="O51" s="681"/>
      <c r="P51" s="681"/>
      <c r="Q51" s="679">
        <f t="shared" si="0"/>
        <v>0</v>
      </c>
      <c r="R51" s="680" t="s">
        <v>340</v>
      </c>
      <c r="S51" s="681"/>
      <c r="T51" s="681"/>
      <c r="U51" s="679">
        <f t="shared" si="1"/>
        <v>0</v>
      </c>
      <c r="V51" s="680" t="s">
        <v>340</v>
      </c>
      <c r="W51" s="681"/>
      <c r="X51" s="681"/>
      <c r="Y51" s="679">
        <f t="shared" si="2"/>
        <v>0</v>
      </c>
    </row>
    <row r="52" spans="2:25" ht="15.75" customHeight="1" thickTop="1">
      <c r="B52" s="243"/>
      <c r="C52" s="226" t="s">
        <v>113</v>
      </c>
      <c r="D52" s="205" t="s">
        <v>128</v>
      </c>
      <c r="E52" s="527"/>
      <c r="F52" s="208" t="e">
        <f>E52/E24</f>
        <v>#DIV/0!</v>
      </c>
      <c r="G52" s="206"/>
      <c r="H52" s="206"/>
      <c r="I52" s="206"/>
      <c r="J52" s="206"/>
      <c r="K52" s="207"/>
      <c r="N52" s="680" t="s">
        <v>341</v>
      </c>
      <c r="O52" s="681"/>
      <c r="P52" s="681"/>
      <c r="Q52" s="679">
        <f t="shared" si="0"/>
        <v>0</v>
      </c>
      <c r="R52" s="680" t="s">
        <v>341</v>
      </c>
      <c r="S52" s="681"/>
      <c r="T52" s="681"/>
      <c r="U52" s="679">
        <f t="shared" si="1"/>
        <v>0</v>
      </c>
      <c r="V52" s="680" t="s">
        <v>341</v>
      </c>
      <c r="W52" s="681"/>
      <c r="X52" s="681"/>
      <c r="Y52" s="679">
        <f t="shared" si="2"/>
        <v>0</v>
      </c>
    </row>
    <row r="53" spans="2:25" ht="15.75" customHeight="1">
      <c r="B53" s="243"/>
      <c r="C53" s="228" t="s">
        <v>120</v>
      </c>
      <c r="D53" s="179" t="s">
        <v>128</v>
      </c>
      <c r="E53" s="528"/>
      <c r="F53" s="209" t="e">
        <f>E53/E24</f>
        <v>#DIV/0!</v>
      </c>
      <c r="G53" s="177" t="s">
        <v>223</v>
      </c>
      <c r="H53" s="177"/>
      <c r="I53" s="177"/>
      <c r="J53" s="177"/>
      <c r="K53" s="178"/>
      <c r="N53" s="680" t="s">
        <v>342</v>
      </c>
      <c r="O53" s="681"/>
      <c r="P53" s="681"/>
      <c r="Q53" s="679">
        <f t="shared" si="0"/>
        <v>0</v>
      </c>
      <c r="R53" s="680" t="s">
        <v>342</v>
      </c>
      <c r="S53" s="681"/>
      <c r="T53" s="681"/>
      <c r="U53" s="679">
        <f t="shared" si="1"/>
        <v>0</v>
      </c>
      <c r="V53" s="680" t="s">
        <v>342</v>
      </c>
      <c r="W53" s="681"/>
      <c r="X53" s="681"/>
      <c r="Y53" s="679">
        <f t="shared" si="2"/>
        <v>0</v>
      </c>
    </row>
    <row r="54" spans="2:25" ht="15.75" customHeight="1">
      <c r="B54" s="243"/>
      <c r="C54" s="228" t="s">
        <v>114</v>
      </c>
      <c r="D54" s="179" t="s">
        <v>129</v>
      </c>
      <c r="E54" s="528"/>
      <c r="F54" s="209" t="e">
        <f>E54/E24</f>
        <v>#DIV/0!</v>
      </c>
      <c r="G54" s="177"/>
      <c r="H54" s="177"/>
      <c r="I54" s="177"/>
      <c r="J54" s="177"/>
      <c r="K54" s="178"/>
      <c r="N54" s="680" t="s">
        <v>343</v>
      </c>
      <c r="O54" s="681"/>
      <c r="P54" s="681"/>
      <c r="Q54" s="679">
        <f t="shared" si="0"/>
        <v>0</v>
      </c>
      <c r="R54" s="680" t="s">
        <v>343</v>
      </c>
      <c r="S54" s="681"/>
      <c r="T54" s="681"/>
      <c r="U54" s="679">
        <f t="shared" si="1"/>
        <v>0</v>
      </c>
      <c r="V54" s="680" t="s">
        <v>343</v>
      </c>
      <c r="W54" s="681"/>
      <c r="X54" s="681"/>
      <c r="Y54" s="679">
        <f t="shared" si="2"/>
        <v>0</v>
      </c>
    </row>
    <row r="55" spans="2:25" ht="15.75" customHeight="1">
      <c r="B55" s="243"/>
      <c r="C55" s="228" t="s">
        <v>274</v>
      </c>
      <c r="D55" s="179" t="s">
        <v>128</v>
      </c>
      <c r="E55" s="528"/>
      <c r="F55" s="209">
        <v>0.05</v>
      </c>
      <c r="G55" s="177"/>
      <c r="H55" s="177"/>
      <c r="I55" s="177"/>
      <c r="J55" s="177"/>
      <c r="K55" s="178"/>
      <c r="N55" s="680" t="s">
        <v>344</v>
      </c>
      <c r="O55" s="681"/>
      <c r="P55" s="681"/>
      <c r="Q55" s="679">
        <f t="shared" si="0"/>
        <v>0</v>
      </c>
      <c r="R55" s="680" t="s">
        <v>344</v>
      </c>
      <c r="S55" s="681"/>
      <c r="T55" s="681"/>
      <c r="U55" s="679">
        <f t="shared" si="1"/>
        <v>0</v>
      </c>
      <c r="V55" s="680" t="s">
        <v>344</v>
      </c>
      <c r="W55" s="681"/>
      <c r="X55" s="681"/>
      <c r="Y55" s="679">
        <f t="shared" si="2"/>
        <v>0</v>
      </c>
    </row>
    <row r="56" spans="2:25" ht="15.75" customHeight="1" thickBot="1">
      <c r="B56" s="231"/>
      <c r="C56" s="227" t="s">
        <v>112</v>
      </c>
      <c r="D56" s="210" t="s">
        <v>128</v>
      </c>
      <c r="E56" s="529"/>
      <c r="F56" s="211">
        <v>0.03</v>
      </c>
      <c r="G56" s="181" t="s">
        <v>275</v>
      </c>
      <c r="H56" s="181"/>
      <c r="I56" s="181"/>
      <c r="J56" s="181"/>
      <c r="K56" s="182"/>
      <c r="N56" s="682" t="s">
        <v>345</v>
      </c>
      <c r="O56" s="683"/>
      <c r="P56" s="681"/>
      <c r="Q56" s="679">
        <f t="shared" si="0"/>
        <v>0</v>
      </c>
      <c r="R56" s="682" t="s">
        <v>345</v>
      </c>
      <c r="S56" s="683"/>
      <c r="T56" s="681"/>
      <c r="U56" s="679">
        <f t="shared" si="1"/>
        <v>0</v>
      </c>
      <c r="V56" s="682" t="s">
        <v>345</v>
      </c>
      <c r="W56" s="683"/>
      <c r="X56" s="681"/>
      <c r="Y56" s="679">
        <f t="shared" si="2"/>
        <v>0</v>
      </c>
    </row>
    <row r="57" spans="2:25" ht="15.75" customHeight="1" thickTop="1" thickBot="1">
      <c r="B57" s="232" t="s">
        <v>121</v>
      </c>
      <c r="C57" s="232"/>
      <c r="D57" s="233" t="s">
        <v>55</v>
      </c>
      <c r="E57" s="532">
        <f>E27+E30+E36+E43+E39+E51+E50</f>
        <v>0</v>
      </c>
      <c r="F57" s="234" t="e">
        <f>E57/E24</f>
        <v>#DIV/0!</v>
      </c>
      <c r="G57" s="235"/>
      <c r="H57" s="235"/>
      <c r="I57" s="235"/>
      <c r="J57" s="235"/>
      <c r="K57" s="236"/>
      <c r="N57" s="684" t="s">
        <v>53</v>
      </c>
      <c r="O57" s="685"/>
      <c r="P57" s="685" t="s">
        <v>346</v>
      </c>
      <c r="Q57" s="686">
        <f>SUM(Q33:Q56)*Q31</f>
        <v>0</v>
      </c>
      <c r="R57" s="684" t="s">
        <v>53</v>
      </c>
      <c r="S57" s="685"/>
      <c r="T57" s="685" t="s">
        <v>346</v>
      </c>
      <c r="U57" s="686">
        <f>SUM(U33:U56)*U31</f>
        <v>0</v>
      </c>
      <c r="V57" s="684" t="s">
        <v>53</v>
      </c>
      <c r="W57" s="685"/>
      <c r="X57" s="685" t="s">
        <v>346</v>
      </c>
      <c r="Y57" s="686">
        <f>SUM(Y33:Y56)*Y31</f>
        <v>0</v>
      </c>
    </row>
    <row r="58" spans="2:25" ht="15.75" customHeight="1" thickBot="1">
      <c r="B58" s="224" t="s">
        <v>123</v>
      </c>
      <c r="C58" s="225"/>
      <c r="D58" s="237" t="s">
        <v>55</v>
      </c>
      <c r="E58" s="533">
        <f>E24-E57</f>
        <v>0</v>
      </c>
      <c r="F58" s="238" t="e">
        <f>E58/E24</f>
        <v>#DIV/0!</v>
      </c>
      <c r="G58" s="239"/>
      <c r="H58" s="239"/>
      <c r="I58" s="239"/>
      <c r="J58" s="239"/>
      <c r="K58" s="240"/>
      <c r="N58" s="666"/>
      <c r="O58" s="687"/>
      <c r="P58" s="688"/>
      <c r="Q58" s="688"/>
      <c r="R58" s="688"/>
      <c r="S58" s="688"/>
      <c r="T58" s="688"/>
      <c r="U58" s="688"/>
      <c r="V58" s="688"/>
      <c r="W58" s="688"/>
      <c r="X58" s="688"/>
      <c r="Y58" s="688"/>
    </row>
    <row r="59" spans="2:25" ht="15.75" customHeight="1" thickBot="1">
      <c r="B59" s="223" t="s">
        <v>124</v>
      </c>
      <c r="C59" s="229"/>
      <c r="D59" s="212" t="s">
        <v>55</v>
      </c>
      <c r="E59" s="534">
        <f>'4.返済計画表'!D13</f>
        <v>0</v>
      </c>
      <c r="F59" s="213" t="e">
        <f>E59/E24</f>
        <v>#DIV/0!</v>
      </c>
      <c r="G59" s="148" t="s">
        <v>203</v>
      </c>
      <c r="H59" s="148"/>
      <c r="I59" s="148"/>
      <c r="J59" s="148"/>
      <c r="K59" s="149"/>
      <c r="N59" s="689" t="s">
        <v>347</v>
      </c>
      <c r="O59" s="690">
        <f>Q57+U57+Y57</f>
        <v>0</v>
      </c>
      <c r="P59" s="688"/>
      <c r="Q59" s="688"/>
      <c r="R59" s="688"/>
      <c r="S59" s="688"/>
      <c r="T59" s="688"/>
      <c r="U59" s="688"/>
      <c r="V59" s="688"/>
      <c r="W59" s="688"/>
      <c r="X59" s="688"/>
      <c r="Y59" s="688"/>
    </row>
    <row r="60" spans="2:25" ht="15.75" customHeight="1" thickBot="1">
      <c r="B60" s="241" t="s">
        <v>125</v>
      </c>
      <c r="C60" s="230"/>
      <c r="D60" s="215" t="s">
        <v>55</v>
      </c>
      <c r="E60" s="535">
        <f>E58-E59</f>
        <v>0</v>
      </c>
      <c r="F60" s="214" t="e">
        <f>E60/E24</f>
        <v>#DIV/0!</v>
      </c>
      <c r="G60" s="143"/>
      <c r="H60" s="143"/>
      <c r="I60" s="143"/>
      <c r="J60" s="143"/>
      <c r="K60" s="144"/>
    </row>
    <row r="61" spans="2:25" ht="15.75" customHeight="1" thickBot="1">
      <c r="B61" s="223" t="s">
        <v>126</v>
      </c>
      <c r="C61" s="229"/>
      <c r="D61" s="212" t="s">
        <v>55</v>
      </c>
      <c r="E61" s="536">
        <f>ROUND(E60*0.2,0)</f>
        <v>0</v>
      </c>
      <c r="F61" s="213" t="e">
        <f>E61/E24</f>
        <v>#DIV/0!</v>
      </c>
      <c r="G61" s="148" t="s">
        <v>221</v>
      </c>
      <c r="H61" s="148"/>
      <c r="I61" s="148"/>
      <c r="J61" s="148"/>
      <c r="K61" s="149"/>
    </row>
    <row r="62" spans="2:25" ht="15.75" customHeight="1" thickBot="1">
      <c r="B62" s="249" t="s">
        <v>127</v>
      </c>
      <c r="C62" s="250"/>
      <c r="D62" s="251" t="s">
        <v>55</v>
      </c>
      <c r="E62" s="537">
        <f>E60-E61</f>
        <v>0</v>
      </c>
      <c r="F62" s="252" t="e">
        <f>E62/E24</f>
        <v>#DIV/0!</v>
      </c>
      <c r="G62" s="253"/>
      <c r="H62" s="253"/>
      <c r="I62" s="253"/>
      <c r="J62" s="253"/>
      <c r="K62" s="254"/>
    </row>
  </sheetData>
  <mergeCells count="4">
    <mergeCell ref="B1:K1"/>
    <mergeCell ref="G23:K23"/>
    <mergeCell ref="C5:D5"/>
    <mergeCell ref="C4:D4"/>
  </mergeCells>
  <phoneticPr fontId="2"/>
  <pageMargins left="0.2" right="0.17" top="0.28000000000000003" bottom="0.18" header="0.28000000000000003" footer="0.18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54"/>
  <sheetViews>
    <sheetView showGridLines="0" view="pageBreakPreview" zoomScaleNormal="100" workbookViewId="0"/>
  </sheetViews>
  <sheetFormatPr baseColWidth="10" defaultColWidth="8" defaultRowHeight="15.75" customHeight="1"/>
  <cols>
    <col min="1" max="1" width="2.83203125" style="618" customWidth="1"/>
    <col min="2" max="3" width="10.6640625" style="138" customWidth="1"/>
    <col min="4" max="4" width="10.6640625" style="136" customWidth="1"/>
    <col min="5" max="6" width="10.6640625" style="137" customWidth="1"/>
    <col min="7" max="11" width="10.6640625" style="135" customWidth="1"/>
    <col min="12" max="12" width="2.5" style="135" customWidth="1"/>
    <col min="13" max="14" width="7.83203125" style="135" customWidth="1"/>
    <col min="15" max="15" width="7.83203125" style="131" customWidth="1"/>
    <col min="16" max="16384" width="8" style="618"/>
  </cols>
  <sheetData>
    <row r="1" spans="2:15" ht="30" customHeight="1" thickBot="1">
      <c r="B1" s="705" t="s">
        <v>315</v>
      </c>
      <c r="C1" s="706"/>
      <c r="D1" s="706"/>
      <c r="E1" s="706"/>
      <c r="F1" s="706"/>
      <c r="G1" s="706"/>
      <c r="H1" s="706"/>
      <c r="I1" s="706"/>
      <c r="J1" s="706"/>
      <c r="K1" s="707"/>
      <c r="L1" s="124"/>
      <c r="M1" s="124"/>
      <c r="N1" s="124"/>
      <c r="O1" s="125"/>
    </row>
    <row r="2" spans="2:15" ht="15.75" customHeight="1">
      <c r="B2" s="139"/>
      <c r="C2" s="139"/>
      <c r="D2" s="139"/>
      <c r="E2" s="139"/>
      <c r="F2" s="139"/>
      <c r="G2" s="139"/>
      <c r="H2" s="139"/>
      <c r="I2" s="139"/>
      <c r="J2" s="139"/>
      <c r="K2" s="124"/>
      <c r="L2" s="124"/>
      <c r="M2" s="124"/>
      <c r="N2" s="124"/>
      <c r="O2" s="125"/>
    </row>
    <row r="3" spans="2:15" ht="15.75" customHeight="1">
      <c r="B3" s="156" t="s">
        <v>316</v>
      </c>
    </row>
    <row r="4" spans="2:15" ht="15.75" customHeight="1">
      <c r="B4" s="653"/>
      <c r="C4" s="654"/>
      <c r="D4" s="260"/>
      <c r="E4" s="655"/>
      <c r="F4" s="655"/>
      <c r="G4" s="180"/>
      <c r="H4" s="180"/>
      <c r="I4" s="180"/>
      <c r="J4" s="180"/>
      <c r="K4" s="656"/>
    </row>
    <row r="5" spans="2:15" ht="15.75" customHeight="1">
      <c r="B5" s="657"/>
      <c r="C5" s="633"/>
      <c r="D5" s="129"/>
      <c r="E5" s="634"/>
      <c r="F5" s="634"/>
      <c r="G5" s="127"/>
      <c r="H5" s="127"/>
      <c r="I5" s="127"/>
      <c r="J5" s="127"/>
      <c r="K5" s="658"/>
    </row>
    <row r="6" spans="2:15" ht="15.75" customHeight="1">
      <c r="B6" s="657"/>
      <c r="C6" s="633"/>
      <c r="D6" s="129"/>
      <c r="E6" s="634"/>
      <c r="F6" s="634"/>
      <c r="G6" s="127"/>
      <c r="H6" s="127"/>
      <c r="I6" s="127"/>
      <c r="J6" s="127"/>
      <c r="K6" s="658"/>
    </row>
    <row r="7" spans="2:15" ht="15.75" customHeight="1">
      <c r="B7" s="657"/>
      <c r="C7" s="633"/>
      <c r="D7" s="129"/>
      <c r="E7" s="634"/>
      <c r="F7" s="634"/>
      <c r="G7" s="127"/>
      <c r="H7" s="127"/>
      <c r="I7" s="127"/>
      <c r="J7" s="127"/>
      <c r="K7" s="658"/>
    </row>
    <row r="8" spans="2:15" ht="15.75" customHeight="1">
      <c r="B8" s="657"/>
      <c r="C8" s="633"/>
      <c r="D8" s="129"/>
      <c r="E8" s="634"/>
      <c r="F8" s="634"/>
      <c r="G8" s="127"/>
      <c r="H8" s="127"/>
      <c r="I8" s="127"/>
      <c r="J8" s="127"/>
      <c r="K8" s="658"/>
    </row>
    <row r="9" spans="2:15" ht="15.75" customHeight="1">
      <c r="B9" s="657"/>
      <c r="C9" s="633"/>
      <c r="D9" s="129"/>
      <c r="E9" s="634"/>
      <c r="F9" s="634"/>
      <c r="G9" s="127"/>
      <c r="H9" s="127"/>
      <c r="I9" s="127"/>
      <c r="J9" s="127"/>
      <c r="K9" s="658"/>
    </row>
    <row r="10" spans="2:15" ht="15.75" customHeight="1">
      <c r="B10" s="657"/>
      <c r="C10" s="633"/>
      <c r="D10" s="129"/>
      <c r="E10" s="634"/>
      <c r="F10" s="634"/>
      <c r="G10" s="127"/>
      <c r="H10" s="127"/>
      <c r="I10" s="127"/>
      <c r="J10" s="127"/>
      <c r="K10" s="658"/>
    </row>
    <row r="11" spans="2:15" ht="15.75" customHeight="1">
      <c r="B11" s="657"/>
      <c r="C11" s="633"/>
      <c r="D11" s="129"/>
      <c r="E11" s="634"/>
      <c r="F11" s="634"/>
      <c r="G11" s="127"/>
      <c r="H11" s="127"/>
      <c r="I11" s="127"/>
      <c r="J11" s="127"/>
      <c r="K11" s="658"/>
    </row>
    <row r="12" spans="2:15" ht="15.75" customHeight="1">
      <c r="B12" s="657"/>
      <c r="C12" s="633"/>
      <c r="D12" s="129"/>
      <c r="E12" s="634"/>
      <c r="F12" s="634"/>
      <c r="G12" s="127"/>
      <c r="H12" s="127"/>
      <c r="I12" s="127"/>
      <c r="J12" s="127"/>
      <c r="K12" s="658"/>
    </row>
    <row r="13" spans="2:15" ht="15.75" customHeight="1">
      <c r="B13" s="657"/>
      <c r="C13" s="633"/>
      <c r="D13" s="129"/>
      <c r="E13" s="634"/>
      <c r="F13" s="634"/>
      <c r="G13" s="127"/>
      <c r="H13" s="127"/>
      <c r="I13" s="127"/>
      <c r="J13" s="127"/>
      <c r="K13" s="658"/>
    </row>
    <row r="14" spans="2:15" ht="15.75" customHeight="1">
      <c r="B14" s="657"/>
      <c r="C14" s="633"/>
      <c r="D14" s="129"/>
      <c r="E14" s="634"/>
      <c r="F14" s="634"/>
      <c r="G14" s="127"/>
      <c r="H14" s="127"/>
      <c r="I14" s="127"/>
      <c r="J14" s="127"/>
      <c r="K14" s="658"/>
    </row>
    <row r="15" spans="2:15" ht="15.75" customHeight="1">
      <c r="B15" s="657"/>
      <c r="C15" s="633"/>
      <c r="D15" s="129"/>
      <c r="E15" s="634"/>
      <c r="F15" s="634"/>
      <c r="G15" s="127"/>
      <c r="H15" s="127"/>
      <c r="I15" s="127"/>
      <c r="J15" s="127"/>
      <c r="K15" s="658"/>
    </row>
    <row r="16" spans="2:15" ht="15.75" customHeight="1">
      <c r="B16" s="657"/>
      <c r="C16" s="633"/>
      <c r="D16" s="129"/>
      <c r="E16" s="634"/>
      <c r="F16" s="634"/>
      <c r="G16" s="127"/>
      <c r="H16" s="127"/>
      <c r="I16" s="127"/>
      <c r="J16" s="127"/>
      <c r="K16" s="658"/>
    </row>
    <row r="17" spans="2:11" ht="15.75" customHeight="1">
      <c r="B17" s="657"/>
      <c r="C17" s="633"/>
      <c r="D17" s="129"/>
      <c r="E17" s="634"/>
      <c r="F17" s="634"/>
      <c r="G17" s="127"/>
      <c r="H17" s="127"/>
      <c r="I17" s="127"/>
      <c r="J17" s="127"/>
      <c r="K17" s="658"/>
    </row>
    <row r="18" spans="2:11" ht="15.75" customHeight="1">
      <c r="B18" s="659"/>
      <c r="C18" s="660"/>
      <c r="D18" s="661"/>
      <c r="E18" s="662"/>
      <c r="F18" s="662"/>
      <c r="G18" s="663"/>
      <c r="H18" s="663"/>
      <c r="I18" s="663"/>
      <c r="J18" s="663"/>
      <c r="K18" s="664"/>
    </row>
    <row r="20" spans="2:11" ht="15.75" customHeight="1">
      <c r="B20" s="156" t="s">
        <v>317</v>
      </c>
    </row>
    <row r="21" spans="2:11" ht="15.75" customHeight="1">
      <c r="B21" s="653"/>
      <c r="C21" s="654"/>
      <c r="D21" s="260"/>
      <c r="E21" s="655"/>
      <c r="F21" s="655"/>
      <c r="G21" s="180"/>
      <c r="H21" s="180"/>
      <c r="I21" s="180"/>
      <c r="J21" s="180"/>
      <c r="K21" s="656"/>
    </row>
    <row r="22" spans="2:11" ht="15.75" customHeight="1">
      <c r="B22" s="657"/>
      <c r="C22" s="633"/>
      <c r="D22" s="129"/>
      <c r="E22" s="634"/>
      <c r="F22" s="634"/>
      <c r="G22" s="127"/>
      <c r="H22" s="127"/>
      <c r="I22" s="127"/>
      <c r="J22" s="127"/>
      <c r="K22" s="658"/>
    </row>
    <row r="23" spans="2:11" ht="15.75" customHeight="1">
      <c r="B23" s="657"/>
      <c r="C23" s="633"/>
      <c r="D23" s="129"/>
      <c r="E23" s="634"/>
      <c r="F23" s="634"/>
      <c r="G23" s="127"/>
      <c r="H23" s="127"/>
      <c r="I23" s="127"/>
      <c r="J23" s="127"/>
      <c r="K23" s="658"/>
    </row>
    <row r="24" spans="2:11" ht="15.75" customHeight="1">
      <c r="B24" s="657"/>
      <c r="C24" s="633"/>
      <c r="D24" s="129"/>
      <c r="E24" s="634"/>
      <c r="F24" s="634"/>
      <c r="G24" s="127"/>
      <c r="H24" s="127"/>
      <c r="I24" s="127"/>
      <c r="J24" s="127"/>
      <c r="K24" s="658"/>
    </row>
    <row r="25" spans="2:11" ht="15.75" customHeight="1">
      <c r="B25" s="657"/>
      <c r="C25" s="633"/>
      <c r="D25" s="129"/>
      <c r="E25" s="634"/>
      <c r="F25" s="634"/>
      <c r="G25" s="127"/>
      <c r="H25" s="127"/>
      <c r="I25" s="127"/>
      <c r="J25" s="127"/>
      <c r="K25" s="658"/>
    </row>
    <row r="26" spans="2:11" ht="15.75" customHeight="1">
      <c r="B26" s="657"/>
      <c r="C26" s="633"/>
      <c r="D26" s="129"/>
      <c r="E26" s="634"/>
      <c r="F26" s="634"/>
      <c r="G26" s="127"/>
      <c r="H26" s="127"/>
      <c r="I26" s="127"/>
      <c r="J26" s="127"/>
      <c r="K26" s="658"/>
    </row>
    <row r="27" spans="2:11" ht="15.75" customHeight="1">
      <c r="B27" s="657"/>
      <c r="C27" s="633"/>
      <c r="D27" s="129"/>
      <c r="E27" s="634"/>
      <c r="F27" s="634"/>
      <c r="G27" s="127"/>
      <c r="H27" s="127"/>
      <c r="I27" s="127"/>
      <c r="J27" s="127"/>
      <c r="K27" s="658"/>
    </row>
    <row r="28" spans="2:11" ht="15.75" customHeight="1">
      <c r="B28" s="657"/>
      <c r="C28" s="633"/>
      <c r="D28" s="129"/>
      <c r="E28" s="634"/>
      <c r="F28" s="634"/>
      <c r="G28" s="127"/>
      <c r="H28" s="127"/>
      <c r="I28" s="127"/>
      <c r="J28" s="127"/>
      <c r="K28" s="658"/>
    </row>
    <row r="29" spans="2:11" ht="15.75" customHeight="1">
      <c r="B29" s="657"/>
      <c r="C29" s="633"/>
      <c r="D29" s="129"/>
      <c r="E29" s="634"/>
      <c r="F29" s="634"/>
      <c r="G29" s="127"/>
      <c r="H29" s="127"/>
      <c r="I29" s="127"/>
      <c r="J29" s="127"/>
      <c r="K29" s="658"/>
    </row>
    <row r="30" spans="2:11" ht="15.75" customHeight="1">
      <c r="B30" s="657"/>
      <c r="C30" s="633"/>
      <c r="D30" s="129"/>
      <c r="E30" s="634"/>
      <c r="F30" s="634"/>
      <c r="G30" s="127"/>
      <c r="H30" s="127"/>
      <c r="I30" s="127"/>
      <c r="J30" s="127"/>
      <c r="K30" s="658"/>
    </row>
    <row r="31" spans="2:11" ht="15.75" customHeight="1">
      <c r="B31" s="657"/>
      <c r="C31" s="633"/>
      <c r="D31" s="129"/>
      <c r="E31" s="634"/>
      <c r="F31" s="634"/>
      <c r="G31" s="127"/>
      <c r="H31" s="127"/>
      <c r="I31" s="127"/>
      <c r="J31" s="127"/>
      <c r="K31" s="658"/>
    </row>
    <row r="32" spans="2:11" ht="15.75" customHeight="1">
      <c r="B32" s="657"/>
      <c r="C32" s="633"/>
      <c r="D32" s="129"/>
      <c r="E32" s="634"/>
      <c r="F32" s="634"/>
      <c r="G32" s="127"/>
      <c r="H32" s="127"/>
      <c r="I32" s="127"/>
      <c r="J32" s="127"/>
      <c r="K32" s="658"/>
    </row>
    <row r="33" spans="2:11" ht="15.75" customHeight="1">
      <c r="B33" s="657"/>
      <c r="C33" s="633"/>
      <c r="D33" s="129"/>
      <c r="E33" s="634"/>
      <c r="F33" s="634"/>
      <c r="G33" s="127"/>
      <c r="H33" s="127"/>
      <c r="I33" s="127"/>
      <c r="J33" s="127"/>
      <c r="K33" s="658"/>
    </row>
    <row r="34" spans="2:11" ht="15.75" customHeight="1">
      <c r="B34" s="657"/>
      <c r="C34" s="633"/>
      <c r="D34" s="129"/>
      <c r="E34" s="634"/>
      <c r="F34" s="634"/>
      <c r="G34" s="127"/>
      <c r="H34" s="127"/>
      <c r="I34" s="127"/>
      <c r="J34" s="127"/>
      <c r="K34" s="658"/>
    </row>
    <row r="35" spans="2:11" ht="15.75" customHeight="1">
      <c r="B35" s="657"/>
      <c r="C35" s="633"/>
      <c r="D35" s="129"/>
      <c r="E35" s="634"/>
      <c r="F35" s="634"/>
      <c r="G35" s="127"/>
      <c r="H35" s="127"/>
      <c r="I35" s="127"/>
      <c r="J35" s="127"/>
      <c r="K35" s="658"/>
    </row>
    <row r="36" spans="2:11" ht="15.75" customHeight="1">
      <c r="B36" s="659"/>
      <c r="C36" s="660"/>
      <c r="D36" s="661"/>
      <c r="E36" s="662"/>
      <c r="F36" s="662"/>
      <c r="G36" s="663"/>
      <c r="H36" s="663"/>
      <c r="I36" s="663"/>
      <c r="J36" s="663"/>
      <c r="K36" s="664"/>
    </row>
    <row r="38" spans="2:11" ht="15.75" customHeight="1">
      <c r="B38" s="156" t="s">
        <v>318</v>
      </c>
    </row>
    <row r="39" spans="2:11" ht="15.75" customHeight="1">
      <c r="B39" s="653"/>
      <c r="C39" s="654"/>
      <c r="D39" s="260"/>
      <c r="E39" s="655"/>
      <c r="F39" s="655"/>
      <c r="G39" s="180"/>
      <c r="H39" s="180"/>
      <c r="I39" s="180"/>
      <c r="J39" s="180"/>
      <c r="K39" s="656"/>
    </row>
    <row r="40" spans="2:11" ht="15.75" customHeight="1">
      <c r="B40" s="657"/>
      <c r="C40" s="633"/>
      <c r="D40" s="129"/>
      <c r="E40" s="634"/>
      <c r="F40" s="634"/>
      <c r="G40" s="127"/>
      <c r="H40" s="127"/>
      <c r="I40" s="127"/>
      <c r="J40" s="127"/>
      <c r="K40" s="658"/>
    </row>
    <row r="41" spans="2:11" ht="15.75" customHeight="1">
      <c r="B41" s="657"/>
      <c r="C41" s="633"/>
      <c r="D41" s="129"/>
      <c r="E41" s="634"/>
      <c r="F41" s="634"/>
      <c r="G41" s="127"/>
      <c r="H41" s="127"/>
      <c r="I41" s="127"/>
      <c r="J41" s="127"/>
      <c r="K41" s="658"/>
    </row>
    <row r="42" spans="2:11" ht="15.75" customHeight="1">
      <c r="B42" s="657"/>
      <c r="C42" s="633"/>
      <c r="D42" s="129"/>
      <c r="E42" s="634"/>
      <c r="F42" s="634"/>
      <c r="G42" s="127"/>
      <c r="H42" s="127"/>
      <c r="I42" s="127"/>
      <c r="J42" s="127"/>
      <c r="K42" s="658"/>
    </row>
    <row r="43" spans="2:11" ht="15.75" customHeight="1">
      <c r="B43" s="657"/>
      <c r="C43" s="633"/>
      <c r="D43" s="129"/>
      <c r="E43" s="634"/>
      <c r="F43" s="634"/>
      <c r="G43" s="127"/>
      <c r="H43" s="127"/>
      <c r="I43" s="127"/>
      <c r="J43" s="127"/>
      <c r="K43" s="658"/>
    </row>
    <row r="44" spans="2:11" ht="15.75" customHeight="1">
      <c r="B44" s="657"/>
      <c r="C44" s="633"/>
      <c r="D44" s="129"/>
      <c r="E44" s="634"/>
      <c r="F44" s="634"/>
      <c r="G44" s="127"/>
      <c r="H44" s="127"/>
      <c r="I44" s="127"/>
      <c r="J44" s="127"/>
      <c r="K44" s="658"/>
    </row>
    <row r="45" spans="2:11" ht="15.75" customHeight="1">
      <c r="B45" s="657"/>
      <c r="C45" s="633"/>
      <c r="D45" s="129"/>
      <c r="E45" s="634"/>
      <c r="F45" s="634"/>
      <c r="G45" s="127"/>
      <c r="H45" s="127"/>
      <c r="I45" s="127"/>
      <c r="J45" s="127"/>
      <c r="K45" s="658"/>
    </row>
    <row r="46" spans="2:11" ht="15.75" customHeight="1">
      <c r="B46" s="657"/>
      <c r="C46" s="633"/>
      <c r="D46" s="129"/>
      <c r="E46" s="634"/>
      <c r="F46" s="634"/>
      <c r="G46" s="127"/>
      <c r="H46" s="127"/>
      <c r="I46" s="127"/>
      <c r="J46" s="127"/>
      <c r="K46" s="658"/>
    </row>
    <row r="47" spans="2:11" ht="15.75" customHeight="1">
      <c r="B47" s="657"/>
      <c r="C47" s="633"/>
      <c r="D47" s="129"/>
      <c r="E47" s="634"/>
      <c r="F47" s="634"/>
      <c r="G47" s="127"/>
      <c r="H47" s="127"/>
      <c r="I47" s="127"/>
      <c r="J47" s="127"/>
      <c r="K47" s="658"/>
    </row>
    <row r="48" spans="2:11" ht="15.75" customHeight="1">
      <c r="B48" s="657"/>
      <c r="C48" s="633"/>
      <c r="D48" s="129"/>
      <c r="E48" s="634"/>
      <c r="F48" s="634"/>
      <c r="G48" s="127"/>
      <c r="H48" s="127"/>
      <c r="I48" s="127"/>
      <c r="J48" s="127"/>
      <c r="K48" s="658"/>
    </row>
    <row r="49" spans="2:11" ht="15.75" customHeight="1">
      <c r="B49" s="657"/>
      <c r="C49" s="633"/>
      <c r="D49" s="129"/>
      <c r="E49" s="634"/>
      <c r="F49" s="634"/>
      <c r="G49" s="127"/>
      <c r="H49" s="127"/>
      <c r="I49" s="127"/>
      <c r="J49" s="127"/>
      <c r="K49" s="658"/>
    </row>
    <row r="50" spans="2:11" ht="15.75" customHeight="1">
      <c r="B50" s="657"/>
      <c r="C50" s="633"/>
      <c r="D50" s="129"/>
      <c r="E50" s="634"/>
      <c r="F50" s="634"/>
      <c r="G50" s="127"/>
      <c r="H50" s="127"/>
      <c r="I50" s="127"/>
      <c r="J50" s="127"/>
      <c r="K50" s="658"/>
    </row>
    <row r="51" spans="2:11" ht="15.75" customHeight="1">
      <c r="B51" s="657"/>
      <c r="C51" s="633"/>
      <c r="D51" s="129"/>
      <c r="E51" s="634"/>
      <c r="F51" s="634"/>
      <c r="G51" s="127"/>
      <c r="H51" s="127"/>
      <c r="I51" s="127"/>
      <c r="J51" s="127"/>
      <c r="K51" s="658"/>
    </row>
    <row r="52" spans="2:11" ht="15.75" customHeight="1">
      <c r="B52" s="657"/>
      <c r="C52" s="633"/>
      <c r="D52" s="129"/>
      <c r="E52" s="634"/>
      <c r="F52" s="634"/>
      <c r="G52" s="127"/>
      <c r="H52" s="127"/>
      <c r="I52" s="127"/>
      <c r="J52" s="127"/>
      <c r="K52" s="658"/>
    </row>
    <row r="53" spans="2:11" ht="15.75" customHeight="1">
      <c r="B53" s="657"/>
      <c r="C53" s="633"/>
      <c r="D53" s="129"/>
      <c r="E53" s="634"/>
      <c r="F53" s="634"/>
      <c r="G53" s="127"/>
      <c r="H53" s="127"/>
      <c r="I53" s="127"/>
      <c r="J53" s="127"/>
      <c r="K53" s="658"/>
    </row>
    <row r="54" spans="2:11" ht="15.75" customHeight="1">
      <c r="B54" s="659"/>
      <c r="C54" s="660"/>
      <c r="D54" s="661"/>
      <c r="E54" s="662"/>
      <c r="F54" s="662"/>
      <c r="G54" s="663"/>
      <c r="H54" s="663"/>
      <c r="I54" s="663"/>
      <c r="J54" s="663"/>
      <c r="K54" s="664"/>
    </row>
  </sheetData>
  <mergeCells count="1">
    <mergeCell ref="B1:K1"/>
  </mergeCells>
  <phoneticPr fontId="2"/>
  <pageMargins left="0.2" right="0.17" top="0.28000000000000003" bottom="0.18" header="0.28000000000000003" footer="0.18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showGridLines="0" view="pageBreakPreview" zoomScale="90" zoomScaleNormal="100" zoomScaleSheetLayoutView="90" workbookViewId="0">
      <selection activeCell="C31" sqref="C31:C40"/>
    </sheetView>
  </sheetViews>
  <sheetFormatPr baseColWidth="10" defaultColWidth="8.83203125" defaultRowHeight="14"/>
  <cols>
    <col min="2" max="2" width="11" customWidth="1"/>
    <col min="3" max="3" width="11.5" customWidth="1"/>
    <col min="4" max="4" width="5.1640625" customWidth="1"/>
    <col min="9" max="9" width="5.83203125" customWidth="1"/>
    <col min="10" max="14" width="4.5" customWidth="1"/>
    <col min="15" max="15" width="6.83203125" style="71" customWidth="1"/>
    <col min="16" max="25" width="7.6640625" customWidth="1"/>
  </cols>
  <sheetData>
    <row r="1" spans="1:25" ht="24" customHeight="1">
      <c r="A1" s="731" t="s">
        <v>168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3"/>
    </row>
    <row r="2" spans="1:25" ht="14.25" customHeight="1" thickBot="1">
      <c r="A2" s="734"/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6"/>
    </row>
    <row r="4" spans="1:25">
      <c r="A4" s="737" t="s">
        <v>0</v>
      </c>
      <c r="B4" s="738"/>
      <c r="C4" s="737" t="s">
        <v>1</v>
      </c>
      <c r="D4" s="739"/>
      <c r="E4" s="55" t="s">
        <v>2</v>
      </c>
      <c r="F4" s="56"/>
      <c r="G4" s="56"/>
      <c r="H4" s="56"/>
      <c r="I4" s="58" t="s">
        <v>18</v>
      </c>
      <c r="J4" s="56"/>
      <c r="K4" s="56"/>
      <c r="L4" s="740">
        <f>L6+L13+L19+L30</f>
        <v>0</v>
      </c>
      <c r="M4" s="740"/>
      <c r="N4" s="57" t="s">
        <v>14</v>
      </c>
    </row>
    <row r="5" spans="1:25">
      <c r="A5" s="1"/>
      <c r="B5" s="2"/>
      <c r="C5" s="1"/>
      <c r="D5" s="3"/>
      <c r="E5" s="1"/>
      <c r="F5" s="1"/>
      <c r="G5" s="1"/>
      <c r="H5" s="1"/>
      <c r="I5" s="2"/>
      <c r="J5" s="2"/>
      <c r="K5" s="2"/>
      <c r="L5" s="2"/>
      <c r="M5" s="1"/>
      <c r="N5" s="1"/>
      <c r="P5" s="443" t="s">
        <v>188</v>
      </c>
      <c r="Q5" s="443"/>
      <c r="R5" s="443"/>
      <c r="S5" s="443"/>
      <c r="T5" s="443"/>
      <c r="U5" s="444"/>
      <c r="V5" s="444"/>
      <c r="W5" s="444"/>
      <c r="X5" s="444"/>
      <c r="Y5" s="444"/>
    </row>
    <row r="6" spans="1:25">
      <c r="A6" s="4" t="s">
        <v>137</v>
      </c>
      <c r="B6" s="5"/>
      <c r="C6" s="6">
        <f>SUM(C7:C11)</f>
        <v>0</v>
      </c>
      <c r="D6" s="7" t="s">
        <v>200</v>
      </c>
      <c r="E6" s="8"/>
      <c r="F6" s="9"/>
      <c r="G6" s="749"/>
      <c r="H6" s="749"/>
      <c r="I6" s="58" t="s">
        <v>18</v>
      </c>
      <c r="J6" s="9"/>
      <c r="K6" s="9"/>
      <c r="L6" s="750">
        <f>ROUND(O7+O8+O9+O10+O11,0)</f>
        <v>0</v>
      </c>
      <c r="M6" s="750"/>
      <c r="N6" s="11" t="s">
        <v>14</v>
      </c>
      <c r="P6" s="443" t="s">
        <v>189</v>
      </c>
      <c r="Q6" s="443" t="s">
        <v>190</v>
      </c>
      <c r="R6" s="443" t="s">
        <v>191</v>
      </c>
      <c r="S6" s="443" t="s">
        <v>192</v>
      </c>
      <c r="T6" s="443" t="s">
        <v>193</v>
      </c>
      <c r="U6" s="443" t="s">
        <v>194</v>
      </c>
      <c r="V6" s="443" t="s">
        <v>195</v>
      </c>
      <c r="W6" s="443" t="s">
        <v>196</v>
      </c>
      <c r="X6" s="443" t="s">
        <v>197</v>
      </c>
      <c r="Y6" s="443" t="s">
        <v>198</v>
      </c>
    </row>
    <row r="7" spans="1:25">
      <c r="A7" s="12"/>
      <c r="B7" s="267" t="s">
        <v>134</v>
      </c>
      <c r="C7" s="268"/>
      <c r="D7" s="14" t="s">
        <v>200</v>
      </c>
      <c r="E7" s="140"/>
      <c r="F7" s="141"/>
      <c r="G7" s="276"/>
      <c r="H7" s="20"/>
      <c r="I7" s="277" t="s">
        <v>9</v>
      </c>
      <c r="J7" s="278"/>
      <c r="K7" s="279" t="s">
        <v>11</v>
      </c>
      <c r="L7" s="280" t="s">
        <v>16</v>
      </c>
      <c r="M7" s="281"/>
      <c r="N7" s="282" t="s">
        <v>136</v>
      </c>
      <c r="O7" s="71">
        <f>IF(J7+M7=0,0,(J7*C7/100)/M7)</f>
        <v>0</v>
      </c>
      <c r="P7" s="443">
        <f>IF($M7&gt;12,$O7*12,$O7*$M7)</f>
        <v>0</v>
      </c>
      <c r="Q7" s="443">
        <f>IF($M7&gt;24,$O7*12,IF($M7&gt;12,$O7*($M7-12),0))</f>
        <v>0</v>
      </c>
      <c r="R7" s="443">
        <f>IF($M7&gt;36,$O7*12,IF($M7&gt;24,$O7*($M7-24),0))</f>
        <v>0</v>
      </c>
      <c r="S7" s="443">
        <f>IF($M7&gt;48,$O7*12,IF($M7&gt;36,$O7*($M7-36),0))</f>
        <v>0</v>
      </c>
      <c r="T7" s="443">
        <f>IF($M7&gt;60,$O7*12,IF($M7&gt;48,$O7*($M7-48),0))</f>
        <v>0</v>
      </c>
      <c r="U7" s="443">
        <f>IF($M7&gt;72,$O7*12,IF($M7&gt;60,$O7*($M7-60),0))</f>
        <v>0</v>
      </c>
      <c r="V7" s="443">
        <f>IF($M7&gt;84,$O7*12,IF($M7&gt;72,$O7*($M7-72),0))</f>
        <v>0</v>
      </c>
      <c r="W7" s="443">
        <f>IF($M7&gt;96,$O7*12,IF($M7&gt;84,$O7*($M7-84),0))</f>
        <v>0</v>
      </c>
      <c r="X7" s="443">
        <f>IF($M7&gt;108,$O7*12,IF($M7&gt;96,$O7*($M7-96),0))</f>
        <v>0</v>
      </c>
      <c r="Y7" s="443">
        <f>IF($M7&gt;120,$O7*12,IF($M7&gt;108,$O7*($M7-108),0))</f>
        <v>0</v>
      </c>
    </row>
    <row r="8" spans="1:25">
      <c r="A8" s="12"/>
      <c r="B8" s="275" t="s">
        <v>135</v>
      </c>
      <c r="C8" s="268"/>
      <c r="D8" s="14" t="s">
        <v>200</v>
      </c>
      <c r="E8" s="269"/>
      <c r="F8" s="269"/>
      <c r="G8" s="270"/>
      <c r="H8" s="29"/>
      <c r="I8" s="12" t="s">
        <v>9</v>
      </c>
      <c r="J8" s="271"/>
      <c r="K8" s="27" t="s">
        <v>11</v>
      </c>
      <c r="L8" s="272" t="s">
        <v>16</v>
      </c>
      <c r="M8" s="273"/>
      <c r="N8" s="274" t="s">
        <v>136</v>
      </c>
      <c r="O8" s="71">
        <f>IF(J8+M8=0,0,(J8*C8/100)/M8)</f>
        <v>0</v>
      </c>
      <c r="P8" s="443">
        <f>IF($M8&gt;12,$O8*12,$O8*$M8)</f>
        <v>0</v>
      </c>
      <c r="Q8" s="443">
        <f>IF($M8&gt;24,$O8*12,IF($M8&gt;12,$O8*($M8-12),0))</f>
        <v>0</v>
      </c>
      <c r="R8" s="443">
        <f>IF($M8&gt;36,$O8*12,IF($M8&gt;24,$O8*($M8-24),0))</f>
        <v>0</v>
      </c>
      <c r="S8" s="443">
        <f>IF($M8&gt;48,$O8*12,IF($M8&gt;36,$O8*($M8-36),0))</f>
        <v>0</v>
      </c>
      <c r="T8" s="443">
        <f>IF($M8&gt;60,$O8*12,IF($M8&gt;48,$O8*($M8-48),0))</f>
        <v>0</v>
      </c>
      <c r="U8" s="443">
        <f>IF($M8&gt;72,$O8*12,IF($M8&gt;60,$O8*($M8-60),0))</f>
        <v>0</v>
      </c>
      <c r="V8" s="443">
        <f>IF($M8&gt;84,$O8*12,IF($M8&gt;72,$O8*($M8-72),0))</f>
        <v>0</v>
      </c>
      <c r="W8" s="443">
        <f>IF($M8&gt;96,$O8*12,IF($M8&gt;84,$O8*($M8-84),0))</f>
        <v>0</v>
      </c>
      <c r="X8" s="443">
        <f>IF($M8&gt;108,$O8*12,IF($M8&gt;96,$O8*($M8-96),0))</f>
        <v>0</v>
      </c>
      <c r="Y8" s="443">
        <f>IF($M8&gt;120,$O8*12,IF($M8&gt;108,$O8*($M8-108),0))</f>
        <v>0</v>
      </c>
    </row>
    <row r="9" spans="1:25">
      <c r="A9" s="12"/>
      <c r="B9" s="285" t="s">
        <v>8</v>
      </c>
      <c r="C9" s="268"/>
      <c r="D9" s="14" t="s">
        <v>199</v>
      </c>
      <c r="E9" s="488"/>
      <c r="F9" s="141"/>
      <c r="G9" s="276"/>
      <c r="H9" s="20"/>
      <c r="I9" s="277" t="s">
        <v>9</v>
      </c>
      <c r="J9" s="278"/>
      <c r="K9" s="279" t="s">
        <v>11</v>
      </c>
      <c r="L9" s="280" t="s">
        <v>16</v>
      </c>
      <c r="M9" s="281"/>
      <c r="N9" s="282" t="s">
        <v>136</v>
      </c>
      <c r="O9" s="71">
        <f>IF(J9+M9=0,0,(J9*C9/100)/M9)</f>
        <v>0</v>
      </c>
      <c r="P9" s="443">
        <f>IF($M9&gt;12,$O9*12,$O9*$M9)</f>
        <v>0</v>
      </c>
      <c r="Q9" s="443">
        <f>IF($M9&gt;24,$O9*12,IF($M9&gt;12,$O9*($M9-12),0))</f>
        <v>0</v>
      </c>
      <c r="R9" s="443">
        <f>IF($M9&gt;36,$O9*12,IF($M9&gt;24,$O9*($M9-24),0))</f>
        <v>0</v>
      </c>
      <c r="S9" s="443">
        <f>IF($M9&gt;48,$O9*12,IF($M9&gt;36,$O9*($M9-36),0))</f>
        <v>0</v>
      </c>
      <c r="T9" s="443">
        <f>IF($M9&gt;60,$O9*12,IF($M9&gt;48,$O9*($M9-48),0))</f>
        <v>0</v>
      </c>
      <c r="U9" s="443">
        <f>IF($M9&gt;72,$O9*12,IF($M9&gt;60,$O9*($M9-60),0))</f>
        <v>0</v>
      </c>
      <c r="V9" s="443">
        <f>IF($M9&gt;84,$O9*12,IF($M9&gt;72,$O9*($M9-72),0))</f>
        <v>0</v>
      </c>
      <c r="W9" s="443">
        <f>IF($M9&gt;96,$O9*12,IF($M9&gt;84,$O9*($M9-84),0))</f>
        <v>0</v>
      </c>
      <c r="X9" s="443">
        <f>IF($M9&gt;108,$O9*12,IF($M9&gt;96,$O9*($M9-96),0))</f>
        <v>0</v>
      </c>
      <c r="Y9" s="443">
        <f>IF($M9&gt;120,$O9*12,IF($M9&gt;108,$O9*($M9-108),0))</f>
        <v>0</v>
      </c>
    </row>
    <row r="10" spans="1:25">
      <c r="A10" s="12"/>
      <c r="B10" s="285" t="s">
        <v>138</v>
      </c>
      <c r="C10" s="268"/>
      <c r="D10" s="14" t="s">
        <v>199</v>
      </c>
      <c r="E10" s="308"/>
      <c r="F10" s="308"/>
      <c r="G10" s="309"/>
      <c r="H10" s="41"/>
      <c r="I10" s="277" t="s">
        <v>9</v>
      </c>
      <c r="J10" s="294">
        <v>100</v>
      </c>
      <c r="K10" s="279" t="s">
        <v>11</v>
      </c>
      <c r="L10" s="280" t="s">
        <v>16</v>
      </c>
      <c r="M10" s="310">
        <v>60</v>
      </c>
      <c r="N10" s="282" t="s">
        <v>136</v>
      </c>
      <c r="O10" s="71">
        <f>IF(J10+M10=0,0,(J10*C10/100)/M10)</f>
        <v>0</v>
      </c>
      <c r="P10" s="443">
        <f>IF($M10&gt;12,$O10*12,$O10*$M10)</f>
        <v>0</v>
      </c>
      <c r="Q10" s="443">
        <f>IF($M10&gt;24,$O10*12,IF($M10&gt;12,$O10*($M10-12),0))</f>
        <v>0</v>
      </c>
      <c r="R10" s="443">
        <f>IF($M10&gt;36,$O10*12,IF($M10&gt;24,$O10*($M10-24),0))</f>
        <v>0</v>
      </c>
      <c r="S10" s="443">
        <f>IF($M10&gt;48,$O10*12,IF($M10&gt;36,$O10*($M10-36),0))</f>
        <v>0</v>
      </c>
      <c r="T10" s="443">
        <f>IF($M10&gt;60,$O10*12,IF($M10&gt;48,$O10*($M10-48),0))</f>
        <v>0</v>
      </c>
      <c r="U10" s="443">
        <f>IF($M10&gt;72,$O10*12,IF($M10&gt;60,$O10*($M10-60),0))</f>
        <v>0</v>
      </c>
      <c r="V10" s="443">
        <f>IF($M10&gt;84,$O10*12,IF($M10&gt;72,$O10*($M10-72),0))</f>
        <v>0</v>
      </c>
      <c r="W10" s="443">
        <f>IF($M10&gt;96,$O10*12,IF($M10&gt;84,$O10*($M10-84),0))</f>
        <v>0</v>
      </c>
      <c r="X10" s="443">
        <f>IF($M10&gt;108,$O10*12,IF($M10&gt;96,$O10*($M10-96),0))</f>
        <v>0</v>
      </c>
      <c r="Y10" s="443">
        <f>IF($M10&gt;120,$O10*12,IF($M10&gt;108,$O10*($M10-108),0))</f>
        <v>0</v>
      </c>
    </row>
    <row r="11" spans="1:25">
      <c r="A11" s="22"/>
      <c r="B11" s="23" t="s">
        <v>96</v>
      </c>
      <c r="C11" s="42"/>
      <c r="D11" s="24" t="s">
        <v>199</v>
      </c>
      <c r="E11" s="25" t="s">
        <v>292</v>
      </c>
      <c r="F11" s="26"/>
      <c r="G11" s="26"/>
      <c r="H11" s="26"/>
      <c r="I11" s="59" t="s">
        <v>15</v>
      </c>
      <c r="J11" s="52"/>
      <c r="K11" s="26" t="s">
        <v>11</v>
      </c>
      <c r="L11" s="63" t="s">
        <v>16</v>
      </c>
      <c r="M11" s="90"/>
      <c r="N11" s="65" t="s">
        <v>17</v>
      </c>
      <c r="O11" s="71">
        <f>IF(J11+M11=0,0,(J11*C11/100)/M11)</f>
        <v>0</v>
      </c>
      <c r="P11" s="443">
        <f>IF($M11&gt;12,$O11*12,$O11*$M11)</f>
        <v>0</v>
      </c>
      <c r="Q11" s="443">
        <f>IF($M11&gt;24,$O11*12,IF($M11&gt;12,$O11*($M11-12),0))</f>
        <v>0</v>
      </c>
      <c r="R11" s="443">
        <f>IF($M11&gt;36,$O11*12,IF($M11&gt;24,$O11*($M11-24),0))</f>
        <v>0</v>
      </c>
      <c r="S11" s="443">
        <f>IF($M11&gt;48,$O11*12,IF($M11&gt;36,$O11*($M11-36),0))</f>
        <v>0</v>
      </c>
      <c r="T11" s="443">
        <f>IF($M11&gt;60,$O11*12,IF($M11&gt;48,$O11*($M11-48),0))</f>
        <v>0</v>
      </c>
      <c r="U11" s="443">
        <f>IF($M11&gt;72,$O11*12,IF($M11&gt;60,$O11*($M11-60),0))</f>
        <v>0</v>
      </c>
      <c r="V11" s="443">
        <f>IF($M11&gt;84,$O11*12,IF($M11&gt;72,$O11*($M11-72),0))</f>
        <v>0</v>
      </c>
      <c r="W11" s="443">
        <f>IF($M11&gt;96,$O11*12,IF($M11&gt;84,$O11*($M11-84),0))</f>
        <v>0</v>
      </c>
      <c r="X11" s="443">
        <f>IF($M11&gt;108,$O11*12,IF($M11&gt;96,$O11*($M11-96),0))</f>
        <v>0</v>
      </c>
      <c r="Y11" s="443">
        <f>IF($M11&gt;120,$O11*12,IF($M11&gt;108,$O11*($M11-108),0))</f>
        <v>0</v>
      </c>
    </row>
    <row r="12" spans="1:25">
      <c r="A12" s="27"/>
      <c r="B12" s="27"/>
      <c r="C12" s="28"/>
      <c r="D12" s="28"/>
      <c r="E12" s="28"/>
      <c r="F12" s="29"/>
      <c r="G12" s="29"/>
      <c r="H12" s="29"/>
      <c r="I12" s="29"/>
      <c r="J12" s="29"/>
      <c r="K12" s="29"/>
      <c r="L12" s="29"/>
      <c r="M12" s="29"/>
      <c r="N12" s="29"/>
    </row>
    <row r="13" spans="1:25" ht="13.5" customHeight="1">
      <c r="A13" s="4" t="s">
        <v>5</v>
      </c>
      <c r="B13" s="5"/>
      <c r="C13" s="6">
        <f>SUM(C14:C17)</f>
        <v>0</v>
      </c>
      <c r="D13" s="7" t="s">
        <v>199</v>
      </c>
      <c r="E13" s="8"/>
      <c r="F13" s="9"/>
      <c r="G13" s="749"/>
      <c r="H13" s="749"/>
      <c r="I13" s="58" t="s">
        <v>18</v>
      </c>
      <c r="J13" s="9"/>
      <c r="K13" s="9"/>
      <c r="L13" s="746">
        <f>ROUND(SUM(O14:O17),0)</f>
        <v>0</v>
      </c>
      <c r="M13" s="746"/>
      <c r="N13" s="11" t="s">
        <v>14</v>
      </c>
    </row>
    <row r="14" spans="1:25">
      <c r="A14" s="12"/>
      <c r="B14" s="13" t="s">
        <v>6</v>
      </c>
      <c r="C14" s="38"/>
      <c r="D14" s="14" t="s">
        <v>199</v>
      </c>
      <c r="E14" s="747"/>
      <c r="F14" s="748"/>
      <c r="G14" s="15"/>
      <c r="H14" s="16"/>
      <c r="I14" s="61" t="s">
        <v>9</v>
      </c>
      <c r="J14" s="88">
        <v>100</v>
      </c>
      <c r="K14" s="62" t="s">
        <v>10</v>
      </c>
      <c r="L14" s="17" t="s">
        <v>12</v>
      </c>
      <c r="M14" s="89">
        <v>60</v>
      </c>
      <c r="N14" s="64" t="s">
        <v>13</v>
      </c>
      <c r="O14" s="71">
        <f>IF(J14+M14=0,0,(J14*C14/100)/M14)</f>
        <v>0</v>
      </c>
      <c r="P14" s="443">
        <f>IF($M14&gt;12,$O14*12,$O14*$M14)</f>
        <v>0</v>
      </c>
      <c r="Q14" s="443">
        <f>IF($M14&gt;24,$O14*12,IF($M14&gt;12,$O14*($M14-12),0))</f>
        <v>0</v>
      </c>
      <c r="R14" s="443">
        <f>IF($M14&gt;36,$O14*12,IF($M14&gt;24,$O14*($M14-24),0))</f>
        <v>0</v>
      </c>
      <c r="S14" s="443">
        <f>IF($M14&gt;48,$O14*12,IF($M14&gt;36,$O14*($M14-36),0))</f>
        <v>0</v>
      </c>
      <c r="T14" s="443">
        <f>IF($M14&gt;60,$O14*12,IF($M14&gt;48,$O14*($M14-48),0))</f>
        <v>0</v>
      </c>
      <c r="U14" s="443">
        <f>IF($M14&gt;72,$O14*12,IF($M14&gt;60,$O14*($M14-60),0))</f>
        <v>0</v>
      </c>
      <c r="V14" s="443">
        <f>IF($M14&gt;84,$O14*12,IF($M14&gt;72,$O14*($M14-72),0))</f>
        <v>0</v>
      </c>
      <c r="W14" s="443">
        <f>IF($M14&gt;96,$O14*12,IF($M14&gt;84,$O14*($M14-84),0))</f>
        <v>0</v>
      </c>
      <c r="X14" s="443">
        <f>IF($M14&gt;108,$O14*12,IF($M14&gt;96,$O14*($M14-96),0))</f>
        <v>0</v>
      </c>
      <c r="Y14" s="443">
        <f>IF($M14&gt;120,$O14*12,IF($M14&gt;108,$O14*($M14-108),0))</f>
        <v>0</v>
      </c>
    </row>
    <row r="15" spans="1:25">
      <c r="A15" s="12"/>
      <c r="B15" s="18" t="s">
        <v>7</v>
      </c>
      <c r="C15" s="38"/>
      <c r="D15" s="19" t="s">
        <v>199</v>
      </c>
      <c r="E15" s="741"/>
      <c r="F15" s="742"/>
      <c r="G15" s="20"/>
      <c r="H15" s="20"/>
      <c r="I15" s="61" t="s">
        <v>9</v>
      </c>
      <c r="J15" s="88"/>
      <c r="K15" s="62" t="s">
        <v>10</v>
      </c>
      <c r="L15" s="17" t="s">
        <v>12</v>
      </c>
      <c r="M15" s="89"/>
      <c r="N15" s="64" t="s">
        <v>13</v>
      </c>
      <c r="O15" s="71">
        <f>IF(J15+M15=0,0,(J15*C15/100)/M15)</f>
        <v>0</v>
      </c>
      <c r="P15" s="443">
        <f>IF($M15&gt;12,$O15*12,$O15*$M15)</f>
        <v>0</v>
      </c>
      <c r="Q15" s="443">
        <f>IF($M15&gt;24,$O15*12,IF($M15&gt;12,$O15*($M15-12),0))</f>
        <v>0</v>
      </c>
      <c r="R15" s="443">
        <f>IF($M15&gt;36,$O15*12,IF($M15&gt;24,$O15*($M15-24),0))</f>
        <v>0</v>
      </c>
      <c r="S15" s="443">
        <f>IF($M15&gt;48,$O15*12,IF($M15&gt;36,$O15*($M15-36),0))</f>
        <v>0</v>
      </c>
      <c r="T15" s="443">
        <f>IF($M15&gt;60,$O15*12,IF($M15&gt;48,$O15*($M15-48),0))</f>
        <v>0</v>
      </c>
      <c r="U15" s="443">
        <f>IF($M15&gt;72,$O15*12,IF($M15&gt;60,$O15*($M15-60),0))</f>
        <v>0</v>
      </c>
      <c r="V15" s="443">
        <f>IF($M15&gt;84,$O15*12,IF($M15&gt;72,$O15*($M15-72),0))</f>
        <v>0</v>
      </c>
      <c r="W15" s="443">
        <f>IF($M15&gt;96,$O15*12,IF($M15&gt;84,$O15*($M15-84),0))</f>
        <v>0</v>
      </c>
      <c r="X15" s="443">
        <f>IF($M15&gt;108,$O15*12,IF($M15&gt;96,$O15*($M15-96),0))</f>
        <v>0</v>
      </c>
      <c r="Y15" s="443">
        <f>IF($M15&gt;120,$O15*12,IF($M15&gt;108,$O15*($M15-108),0))</f>
        <v>0</v>
      </c>
    </row>
    <row r="16" spans="1:25">
      <c r="A16" s="12"/>
      <c r="B16" s="18" t="s">
        <v>8</v>
      </c>
      <c r="C16" s="38"/>
      <c r="D16" s="19" t="s">
        <v>199</v>
      </c>
      <c r="E16" s="21"/>
      <c r="F16" s="20"/>
      <c r="G16" s="20"/>
      <c r="H16" s="20"/>
      <c r="I16" s="61" t="s">
        <v>9</v>
      </c>
      <c r="J16" s="88"/>
      <c r="K16" s="62" t="s">
        <v>10</v>
      </c>
      <c r="L16" s="17" t="s">
        <v>12</v>
      </c>
      <c r="M16" s="89"/>
      <c r="N16" s="64" t="s">
        <v>13</v>
      </c>
      <c r="O16" s="71">
        <f>IF(J16+M16=0,0,(J16*C16/100)/M16)</f>
        <v>0</v>
      </c>
      <c r="P16" s="443">
        <f>IF($M16&gt;12,$O16*12,$O16*$M16)</f>
        <v>0</v>
      </c>
      <c r="Q16" s="443">
        <f>IF($M16&gt;24,$O16*12,IF($M16&gt;12,$O16*($M16-12),0))</f>
        <v>0</v>
      </c>
      <c r="R16" s="443">
        <f>IF($M16&gt;36,$O16*12,IF($M16&gt;24,$O16*($M16-24),0))</f>
        <v>0</v>
      </c>
      <c r="S16" s="443">
        <f>IF($M16&gt;48,$O16*12,IF($M16&gt;36,$O16*($M16-36),0))</f>
        <v>0</v>
      </c>
      <c r="T16" s="443">
        <f>IF($M16&gt;60,$O16*12,IF($M16&gt;48,$O16*($M16-48),0))</f>
        <v>0</v>
      </c>
      <c r="U16" s="443">
        <f>IF($M16&gt;72,$O16*12,IF($M16&gt;60,$O16*($M16-60),0))</f>
        <v>0</v>
      </c>
      <c r="V16" s="443">
        <f>IF($M16&gt;84,$O16*12,IF($M16&gt;72,$O16*($M16-72),0))</f>
        <v>0</v>
      </c>
      <c r="W16" s="443">
        <f>IF($M16&gt;96,$O16*12,IF($M16&gt;84,$O16*($M16-84),0))</f>
        <v>0</v>
      </c>
      <c r="X16" s="443">
        <f>IF($M16&gt;108,$O16*12,IF($M16&gt;96,$O16*($M16-96),0))</f>
        <v>0</v>
      </c>
      <c r="Y16" s="443">
        <f>IF($M16&gt;120,$O16*12,IF($M16&gt;108,$O16*($M16-108),0))</f>
        <v>0</v>
      </c>
    </row>
    <row r="17" spans="1:25">
      <c r="A17" s="22"/>
      <c r="B17" s="23" t="s">
        <v>96</v>
      </c>
      <c r="C17" s="42"/>
      <c r="D17" s="24" t="s">
        <v>199</v>
      </c>
      <c r="E17" s="25"/>
      <c r="F17" s="26"/>
      <c r="G17" s="26"/>
      <c r="H17" s="26"/>
      <c r="I17" s="59" t="s">
        <v>15</v>
      </c>
      <c r="J17" s="52"/>
      <c r="K17" s="26" t="s">
        <v>11</v>
      </c>
      <c r="L17" s="63" t="s">
        <v>16</v>
      </c>
      <c r="M17" s="90"/>
      <c r="N17" s="65" t="s">
        <v>17</v>
      </c>
      <c r="O17" s="71">
        <f>IF(J17+M17=0,0,(J17*C17/100)/M17)</f>
        <v>0</v>
      </c>
      <c r="P17" s="443">
        <f>IF($M17&gt;12,$O17*12,$O17*$M17)</f>
        <v>0</v>
      </c>
      <c r="Q17" s="443">
        <f>IF($M17&gt;24,$O17*12,IF($M17&gt;12,$O17*($M17-12),0))</f>
        <v>0</v>
      </c>
      <c r="R17" s="443">
        <f>IF($M17&gt;36,$O17*12,IF($M17&gt;24,$O17*($M17-24),0))</f>
        <v>0</v>
      </c>
      <c r="S17" s="443">
        <f>IF($M17&gt;48,$O17*12,IF($M17&gt;36,$O17*($M17-36),0))</f>
        <v>0</v>
      </c>
      <c r="T17" s="443">
        <f>IF($M17&gt;60,$O17*12,IF($M17&gt;48,$O17*($M17-48),0))</f>
        <v>0</v>
      </c>
      <c r="U17" s="443">
        <f>IF($M17&gt;72,$O17*12,IF($M17&gt;60,$O17*($M17-60),0))</f>
        <v>0</v>
      </c>
      <c r="V17" s="443">
        <f>IF($M17&gt;84,$O17*12,IF($M17&gt;72,$O17*($M17-72),0))</f>
        <v>0</v>
      </c>
      <c r="W17" s="443">
        <f>IF($M17&gt;96,$O17*12,IF($M17&gt;84,$O17*($M17-84),0))</f>
        <v>0</v>
      </c>
      <c r="X17" s="443">
        <f>IF($M17&gt;108,$O17*12,IF($M17&gt;96,$O17*($M17-96),0))</f>
        <v>0</v>
      </c>
      <c r="Y17" s="443">
        <f>IF($M17&gt;120,$O17*12,IF($M17&gt;108,$O17*($M17-108),0))</f>
        <v>0</v>
      </c>
    </row>
    <row r="18" spans="1:25">
      <c r="A18" s="27"/>
      <c r="B18" s="27"/>
      <c r="C18" s="28"/>
      <c r="D18" s="28"/>
      <c r="E18" s="28"/>
      <c r="F18" s="29"/>
      <c r="G18" s="29"/>
      <c r="H18" s="29"/>
      <c r="I18" s="29"/>
      <c r="J18" s="29"/>
      <c r="K18" s="29"/>
      <c r="L18" s="29"/>
      <c r="M18" s="29"/>
      <c r="N18" s="29"/>
    </row>
    <row r="19" spans="1:25">
      <c r="A19" s="4" t="s">
        <v>204</v>
      </c>
      <c r="B19" s="34"/>
      <c r="C19" s="286">
        <f>SUM(C20:C22)</f>
        <v>0</v>
      </c>
      <c r="D19" s="10" t="s">
        <v>199</v>
      </c>
      <c r="E19" s="8"/>
      <c r="F19" s="9"/>
      <c r="G19" s="743"/>
      <c r="H19" s="745"/>
      <c r="I19" s="58" t="s">
        <v>18</v>
      </c>
      <c r="J19" s="9"/>
      <c r="K19" s="9"/>
      <c r="L19" s="746">
        <f>ROUND(SUM(O20:O28),0)</f>
        <v>0</v>
      </c>
      <c r="M19" s="746"/>
      <c r="N19" s="11" t="s">
        <v>14</v>
      </c>
    </row>
    <row r="20" spans="1:25">
      <c r="A20" s="35"/>
      <c r="B20" s="36" t="s">
        <v>249</v>
      </c>
      <c r="C20" s="287"/>
      <c r="D20" s="37" t="s">
        <v>199</v>
      </c>
      <c r="E20" s="304" t="s">
        <v>219</v>
      </c>
      <c r="F20" s="37"/>
      <c r="G20" s="16"/>
      <c r="H20" s="299"/>
      <c r="I20" s="61" t="s">
        <v>9</v>
      </c>
      <c r="J20" s="88">
        <v>100</v>
      </c>
      <c r="K20" s="62" t="s">
        <v>10</v>
      </c>
      <c r="L20" s="17" t="s">
        <v>12</v>
      </c>
      <c r="M20" s="89">
        <v>60</v>
      </c>
      <c r="N20" s="64" t="s">
        <v>13</v>
      </c>
      <c r="O20" s="71">
        <f t="shared" ref="O20:O28" si="0">IF(J20+M20=0,0,(J20*C20/100)/M20)</f>
        <v>0</v>
      </c>
      <c r="P20" s="443">
        <f t="shared" ref="P20:P28" si="1">IF($M20&gt;12,$O20*12,$O20*$M20)</f>
        <v>0</v>
      </c>
      <c r="Q20" s="443">
        <f t="shared" ref="Q20:Q28" si="2">IF($M20&gt;24,$O20*12,IF($M20&gt;12,$O20*($M20-12),0))</f>
        <v>0</v>
      </c>
      <c r="R20" s="443">
        <f t="shared" ref="R20:R28" si="3">IF($M20&gt;36,$O20*12,IF($M20&gt;24,$O20*($M20-24),0))</f>
        <v>0</v>
      </c>
      <c r="S20" s="443">
        <f t="shared" ref="S20:S28" si="4">IF($M20&gt;48,$O20*12,IF($M20&gt;36,$O20*($M20-36),0))</f>
        <v>0</v>
      </c>
      <c r="T20" s="443">
        <f t="shared" ref="T20:T28" si="5">IF($M20&gt;60,$O20*12,IF($M20&gt;48,$O20*($M20-48),0))</f>
        <v>0</v>
      </c>
      <c r="U20" s="443">
        <f t="shared" ref="U20:U28" si="6">IF($M20&gt;72,$O20*12,IF($M20&gt;60,$O20*($M20-60),0))</f>
        <v>0</v>
      </c>
      <c r="V20" s="443">
        <f t="shared" ref="V20:V28" si="7">IF($M20&gt;84,$O20*12,IF($M20&gt;72,$O20*($M20-72),0))</f>
        <v>0</v>
      </c>
      <c r="W20" s="443">
        <f t="shared" ref="W20:W28" si="8">IF($M20&gt;96,$O20*12,IF($M20&gt;84,$O20*($M20-84),0))</f>
        <v>0</v>
      </c>
      <c r="X20" s="443">
        <f t="shared" ref="X20:X28" si="9">IF($M20&gt;108,$O20*12,IF($M20&gt;96,$O20*($M20-96),0))</f>
        <v>0</v>
      </c>
      <c r="Y20" s="443">
        <f t="shared" ref="Y20:Y28" si="10">IF($M20&gt;120,$O20*12,IF($M20&gt;108,$O20*($M20-108),0))</f>
        <v>0</v>
      </c>
    </row>
    <row r="21" spans="1:25">
      <c r="A21" s="35"/>
      <c r="B21" s="283" t="s">
        <v>218</v>
      </c>
      <c r="C21" s="284"/>
      <c r="D21" s="290" t="s">
        <v>199</v>
      </c>
      <c r="E21" s="305"/>
      <c r="F21" s="28"/>
      <c r="G21" s="29"/>
      <c r="H21" s="300"/>
      <c r="I21" s="292" t="s">
        <v>15</v>
      </c>
      <c r="J21" s="88">
        <v>100</v>
      </c>
      <c r="K21" s="41" t="s">
        <v>11</v>
      </c>
      <c r="L21" s="293" t="s">
        <v>16</v>
      </c>
      <c r="M21" s="89">
        <v>60</v>
      </c>
      <c r="N21" s="295" t="s">
        <v>17</v>
      </c>
      <c r="O21" s="71">
        <f t="shared" si="0"/>
        <v>0</v>
      </c>
      <c r="P21" s="443">
        <f t="shared" si="1"/>
        <v>0</v>
      </c>
      <c r="Q21" s="443">
        <f t="shared" si="2"/>
        <v>0</v>
      </c>
      <c r="R21" s="443">
        <f t="shared" si="3"/>
        <v>0</v>
      </c>
      <c r="S21" s="443">
        <f t="shared" si="4"/>
        <v>0</v>
      </c>
      <c r="T21" s="443">
        <f t="shared" si="5"/>
        <v>0</v>
      </c>
      <c r="U21" s="443">
        <f t="shared" si="6"/>
        <v>0</v>
      </c>
      <c r="V21" s="443">
        <f t="shared" si="7"/>
        <v>0</v>
      </c>
      <c r="W21" s="443">
        <f t="shared" si="8"/>
        <v>0</v>
      </c>
      <c r="X21" s="443">
        <f t="shared" si="9"/>
        <v>0</v>
      </c>
      <c r="Y21" s="443">
        <f t="shared" si="10"/>
        <v>0</v>
      </c>
    </row>
    <row r="22" spans="1:25" ht="13.5" customHeight="1">
      <c r="A22" s="40"/>
      <c r="B22" s="288"/>
      <c r="C22" s="289"/>
      <c r="D22" s="290" t="s">
        <v>199</v>
      </c>
      <c r="E22" s="306"/>
      <c r="F22" s="291"/>
      <c r="G22" s="41"/>
      <c r="H22" s="301"/>
      <c r="I22" s="292" t="s">
        <v>15</v>
      </c>
      <c r="J22" s="88">
        <v>100</v>
      </c>
      <c r="K22" s="41" t="s">
        <v>11</v>
      </c>
      <c r="L22" s="293" t="s">
        <v>16</v>
      </c>
      <c r="M22" s="89">
        <v>60</v>
      </c>
      <c r="N22" s="295" t="s">
        <v>17</v>
      </c>
      <c r="O22" s="71">
        <f t="shared" si="0"/>
        <v>0</v>
      </c>
      <c r="P22" s="443">
        <f t="shared" si="1"/>
        <v>0</v>
      </c>
      <c r="Q22" s="443">
        <f t="shared" si="2"/>
        <v>0</v>
      </c>
      <c r="R22" s="443">
        <f t="shared" si="3"/>
        <v>0</v>
      </c>
      <c r="S22" s="443">
        <f t="shared" si="4"/>
        <v>0</v>
      </c>
      <c r="T22" s="443">
        <f t="shared" si="5"/>
        <v>0</v>
      </c>
      <c r="U22" s="443">
        <f t="shared" si="6"/>
        <v>0</v>
      </c>
      <c r="V22" s="443">
        <f t="shared" si="7"/>
        <v>0</v>
      </c>
      <c r="W22" s="443">
        <f t="shared" si="8"/>
        <v>0</v>
      </c>
      <c r="X22" s="443">
        <f t="shared" si="9"/>
        <v>0</v>
      </c>
      <c r="Y22" s="443">
        <f t="shared" si="10"/>
        <v>0</v>
      </c>
    </row>
    <row r="23" spans="1:25" ht="13.5" customHeight="1">
      <c r="A23" s="40"/>
      <c r="B23" s="296"/>
      <c r="C23" s="38"/>
      <c r="D23" s="290" t="s">
        <v>199</v>
      </c>
      <c r="E23" s="306"/>
      <c r="F23" s="297"/>
      <c r="G23" s="20"/>
      <c r="H23" s="302"/>
      <c r="I23" s="292" t="s">
        <v>15</v>
      </c>
      <c r="J23" s="88">
        <v>100</v>
      </c>
      <c r="K23" s="41" t="s">
        <v>11</v>
      </c>
      <c r="L23" s="293" t="s">
        <v>16</v>
      </c>
      <c r="M23" s="89">
        <v>60</v>
      </c>
      <c r="N23" s="295" t="s">
        <v>17</v>
      </c>
      <c r="O23" s="71">
        <f t="shared" si="0"/>
        <v>0</v>
      </c>
      <c r="P23" s="443">
        <f t="shared" si="1"/>
        <v>0</v>
      </c>
      <c r="Q23" s="443">
        <f t="shared" si="2"/>
        <v>0</v>
      </c>
      <c r="R23" s="443">
        <f t="shared" si="3"/>
        <v>0</v>
      </c>
      <c r="S23" s="443">
        <f t="shared" si="4"/>
        <v>0</v>
      </c>
      <c r="T23" s="443">
        <f t="shared" si="5"/>
        <v>0</v>
      </c>
      <c r="U23" s="443">
        <f t="shared" si="6"/>
        <v>0</v>
      </c>
      <c r="V23" s="443">
        <f t="shared" si="7"/>
        <v>0</v>
      </c>
      <c r="W23" s="443">
        <f t="shared" si="8"/>
        <v>0</v>
      </c>
      <c r="X23" s="443">
        <f t="shared" si="9"/>
        <v>0</v>
      </c>
      <c r="Y23" s="443">
        <f t="shared" si="10"/>
        <v>0</v>
      </c>
    </row>
    <row r="24" spans="1:25" ht="13.5" customHeight="1">
      <c r="A24" s="40"/>
      <c r="B24" s="296"/>
      <c r="C24" s="38"/>
      <c r="D24" s="290" t="s">
        <v>199</v>
      </c>
      <c r="E24" s="306"/>
      <c r="F24" s="297"/>
      <c r="G24" s="20"/>
      <c r="H24" s="302"/>
      <c r="I24" s="292" t="s">
        <v>15</v>
      </c>
      <c r="J24" s="88">
        <v>100</v>
      </c>
      <c r="K24" s="41" t="s">
        <v>11</v>
      </c>
      <c r="L24" s="293" t="s">
        <v>16</v>
      </c>
      <c r="M24" s="89">
        <v>60</v>
      </c>
      <c r="N24" s="295" t="s">
        <v>17</v>
      </c>
      <c r="O24" s="71">
        <f t="shared" si="0"/>
        <v>0</v>
      </c>
      <c r="P24" s="443">
        <f t="shared" si="1"/>
        <v>0</v>
      </c>
      <c r="Q24" s="443">
        <f t="shared" si="2"/>
        <v>0</v>
      </c>
      <c r="R24" s="443">
        <f t="shared" si="3"/>
        <v>0</v>
      </c>
      <c r="S24" s="443">
        <f t="shared" si="4"/>
        <v>0</v>
      </c>
      <c r="T24" s="443">
        <f t="shared" si="5"/>
        <v>0</v>
      </c>
      <c r="U24" s="443">
        <f t="shared" si="6"/>
        <v>0</v>
      </c>
      <c r="V24" s="443">
        <f t="shared" si="7"/>
        <v>0</v>
      </c>
      <c r="W24" s="443">
        <f t="shared" si="8"/>
        <v>0</v>
      </c>
      <c r="X24" s="443">
        <f t="shared" si="9"/>
        <v>0</v>
      </c>
      <c r="Y24" s="443">
        <f t="shared" si="10"/>
        <v>0</v>
      </c>
    </row>
    <row r="25" spans="1:25" ht="13.5" customHeight="1">
      <c r="A25" s="40"/>
      <c r="B25" s="296"/>
      <c r="C25" s="38"/>
      <c r="D25" s="290" t="s">
        <v>199</v>
      </c>
      <c r="E25" s="306"/>
      <c r="F25" s="297"/>
      <c r="G25" s="20"/>
      <c r="H25" s="302"/>
      <c r="I25" s="292" t="s">
        <v>15</v>
      </c>
      <c r="J25" s="88">
        <v>100</v>
      </c>
      <c r="K25" s="41" t="s">
        <v>11</v>
      </c>
      <c r="L25" s="293" t="s">
        <v>16</v>
      </c>
      <c r="M25" s="89">
        <v>60</v>
      </c>
      <c r="N25" s="295" t="s">
        <v>17</v>
      </c>
      <c r="O25" s="71">
        <f t="shared" si="0"/>
        <v>0</v>
      </c>
      <c r="P25" s="443">
        <f t="shared" si="1"/>
        <v>0</v>
      </c>
      <c r="Q25" s="443">
        <f t="shared" si="2"/>
        <v>0</v>
      </c>
      <c r="R25" s="443">
        <f t="shared" si="3"/>
        <v>0</v>
      </c>
      <c r="S25" s="443">
        <f t="shared" si="4"/>
        <v>0</v>
      </c>
      <c r="T25" s="443">
        <f t="shared" si="5"/>
        <v>0</v>
      </c>
      <c r="U25" s="443">
        <f t="shared" si="6"/>
        <v>0</v>
      </c>
      <c r="V25" s="443">
        <f t="shared" si="7"/>
        <v>0</v>
      </c>
      <c r="W25" s="443">
        <f t="shared" si="8"/>
        <v>0</v>
      </c>
      <c r="X25" s="443">
        <f t="shared" si="9"/>
        <v>0</v>
      </c>
      <c r="Y25" s="443">
        <f t="shared" si="10"/>
        <v>0</v>
      </c>
    </row>
    <row r="26" spans="1:25" ht="13.5" customHeight="1">
      <c r="A26" s="40"/>
      <c r="B26" s="296"/>
      <c r="C26" s="38"/>
      <c r="D26" s="290" t="s">
        <v>199</v>
      </c>
      <c r="E26" s="306"/>
      <c r="F26" s="297"/>
      <c r="G26" s="20"/>
      <c r="H26" s="302"/>
      <c r="I26" s="292" t="s">
        <v>15</v>
      </c>
      <c r="J26" s="88">
        <v>100</v>
      </c>
      <c r="K26" s="41" t="s">
        <v>11</v>
      </c>
      <c r="L26" s="293" t="s">
        <v>16</v>
      </c>
      <c r="M26" s="89">
        <v>60</v>
      </c>
      <c r="N26" s="295" t="s">
        <v>17</v>
      </c>
      <c r="O26" s="71">
        <f t="shared" si="0"/>
        <v>0</v>
      </c>
      <c r="P26" s="443">
        <f t="shared" si="1"/>
        <v>0</v>
      </c>
      <c r="Q26" s="443">
        <f t="shared" si="2"/>
        <v>0</v>
      </c>
      <c r="R26" s="443">
        <f t="shared" si="3"/>
        <v>0</v>
      </c>
      <c r="S26" s="443">
        <f t="shared" si="4"/>
        <v>0</v>
      </c>
      <c r="T26" s="443">
        <f t="shared" si="5"/>
        <v>0</v>
      </c>
      <c r="U26" s="443">
        <f t="shared" si="6"/>
        <v>0</v>
      </c>
      <c r="V26" s="443">
        <f t="shared" si="7"/>
        <v>0</v>
      </c>
      <c r="W26" s="443">
        <f t="shared" si="8"/>
        <v>0</v>
      </c>
      <c r="X26" s="443">
        <f t="shared" si="9"/>
        <v>0</v>
      </c>
      <c r="Y26" s="443">
        <f t="shared" si="10"/>
        <v>0</v>
      </c>
    </row>
    <row r="27" spans="1:25" ht="13.5" customHeight="1">
      <c r="A27" s="40"/>
      <c r="B27" s="296"/>
      <c r="C27" s="38"/>
      <c r="D27" s="290" t="s">
        <v>199</v>
      </c>
      <c r="E27" s="306"/>
      <c r="F27" s="297"/>
      <c r="G27" s="20"/>
      <c r="H27" s="302"/>
      <c r="I27" s="292" t="s">
        <v>15</v>
      </c>
      <c r="J27" s="88">
        <v>100</v>
      </c>
      <c r="K27" s="41" t="s">
        <v>11</v>
      </c>
      <c r="L27" s="293" t="s">
        <v>16</v>
      </c>
      <c r="M27" s="89">
        <v>60</v>
      </c>
      <c r="N27" s="295" t="s">
        <v>17</v>
      </c>
      <c r="O27" s="71">
        <f t="shared" si="0"/>
        <v>0</v>
      </c>
      <c r="P27" s="443">
        <f t="shared" si="1"/>
        <v>0</v>
      </c>
      <c r="Q27" s="443">
        <f t="shared" si="2"/>
        <v>0</v>
      </c>
      <c r="R27" s="443">
        <f t="shared" si="3"/>
        <v>0</v>
      </c>
      <c r="S27" s="443">
        <f t="shared" si="4"/>
        <v>0</v>
      </c>
      <c r="T27" s="443">
        <f t="shared" si="5"/>
        <v>0</v>
      </c>
      <c r="U27" s="443">
        <f t="shared" si="6"/>
        <v>0</v>
      </c>
      <c r="V27" s="443">
        <f t="shared" si="7"/>
        <v>0</v>
      </c>
      <c r="W27" s="443">
        <f t="shared" si="8"/>
        <v>0</v>
      </c>
      <c r="X27" s="443">
        <f t="shared" si="9"/>
        <v>0</v>
      </c>
      <c r="Y27" s="443">
        <f t="shared" si="10"/>
        <v>0</v>
      </c>
    </row>
    <row r="28" spans="1:25" ht="13.5" customHeight="1">
      <c r="A28" s="31"/>
      <c r="B28" s="298"/>
      <c r="C28" s="42"/>
      <c r="D28" s="25" t="s">
        <v>199</v>
      </c>
      <c r="E28" s="307"/>
      <c r="F28" s="43"/>
      <c r="G28" s="26"/>
      <c r="H28" s="303"/>
      <c r="I28" s="59" t="s">
        <v>15</v>
      </c>
      <c r="J28" s="88">
        <v>100</v>
      </c>
      <c r="K28" s="26" t="s">
        <v>11</v>
      </c>
      <c r="L28" s="63" t="s">
        <v>16</v>
      </c>
      <c r="M28" s="89">
        <v>60</v>
      </c>
      <c r="N28" s="65" t="s">
        <v>17</v>
      </c>
      <c r="O28" s="71">
        <f t="shared" si="0"/>
        <v>0</v>
      </c>
      <c r="P28" s="443">
        <f t="shared" si="1"/>
        <v>0</v>
      </c>
      <c r="Q28" s="443">
        <f t="shared" si="2"/>
        <v>0</v>
      </c>
      <c r="R28" s="443">
        <f t="shared" si="3"/>
        <v>0</v>
      </c>
      <c r="S28" s="443">
        <f t="shared" si="4"/>
        <v>0</v>
      </c>
      <c r="T28" s="443">
        <f t="shared" si="5"/>
        <v>0</v>
      </c>
      <c r="U28" s="443">
        <f t="shared" si="6"/>
        <v>0</v>
      </c>
      <c r="V28" s="443">
        <f t="shared" si="7"/>
        <v>0</v>
      </c>
      <c r="W28" s="443">
        <f t="shared" si="8"/>
        <v>0</v>
      </c>
      <c r="X28" s="443">
        <f t="shared" si="9"/>
        <v>0</v>
      </c>
      <c r="Y28" s="443">
        <f t="shared" si="10"/>
        <v>0</v>
      </c>
    </row>
    <row r="29" spans="1:25" ht="13.5" customHeight="1">
      <c r="A29" s="29"/>
      <c r="B29" s="32"/>
      <c r="C29" s="28"/>
      <c r="D29" s="28"/>
      <c r="E29" s="28"/>
      <c r="F29" s="29"/>
      <c r="G29" s="29"/>
      <c r="H29" s="29"/>
      <c r="I29" s="29"/>
      <c r="J29" s="29"/>
      <c r="K29" s="29"/>
      <c r="L29" s="29"/>
      <c r="M29" s="29"/>
      <c r="N29" s="29"/>
    </row>
    <row r="30" spans="1:25" ht="13.5" customHeight="1">
      <c r="A30" s="44" t="s">
        <v>3</v>
      </c>
      <c r="B30" s="9"/>
      <c r="C30" s="30">
        <f>SUM(C31:C42)</f>
        <v>0</v>
      </c>
      <c r="D30" s="7" t="s">
        <v>199</v>
      </c>
      <c r="E30" s="10"/>
      <c r="F30" s="9"/>
      <c r="G30" s="743"/>
      <c r="H30" s="743"/>
      <c r="I30" s="58" t="s">
        <v>18</v>
      </c>
      <c r="J30" s="9"/>
      <c r="K30" s="9"/>
      <c r="L30" s="744">
        <f>ROUND(SUM(M31:M42),0)</f>
        <v>0</v>
      </c>
      <c r="M30" s="744"/>
      <c r="N30" s="11" t="s">
        <v>14</v>
      </c>
    </row>
    <row r="31" spans="1:25">
      <c r="A31" s="39"/>
      <c r="B31" s="45" t="s">
        <v>276</v>
      </c>
      <c r="C31" s="46"/>
      <c r="D31" s="14" t="s">
        <v>199</v>
      </c>
      <c r="E31" s="47" t="s">
        <v>277</v>
      </c>
      <c r="F31" s="47"/>
      <c r="G31" s="16"/>
      <c r="H31" s="16"/>
      <c r="I31" s="61" t="s">
        <v>9</v>
      </c>
      <c r="J31" s="88"/>
      <c r="K31" s="62" t="s">
        <v>10</v>
      </c>
      <c r="L31" s="17" t="s">
        <v>12</v>
      </c>
      <c r="M31" s="89"/>
      <c r="N31" s="64" t="s">
        <v>13</v>
      </c>
      <c r="O31" s="71">
        <f t="shared" ref="O31:O42" si="11">IF(J31+M31=0,0,(J31*C31/100)/M31)</f>
        <v>0</v>
      </c>
      <c r="P31" s="443">
        <f t="shared" ref="P31:P42" si="12">IF($M31&gt;12,$O31*12,$O31*$M31)</f>
        <v>0</v>
      </c>
      <c r="Q31" s="443">
        <f t="shared" ref="Q31:Q42" si="13">IF($M31&gt;24,$O31*12,IF($M31&gt;12,$O31*($M31-12),0))</f>
        <v>0</v>
      </c>
      <c r="R31" s="443">
        <f t="shared" ref="R31:R42" si="14">IF($M31&gt;36,$O31*12,IF($M31&gt;24,$O31*($M31-24),0))</f>
        <v>0</v>
      </c>
      <c r="S31" s="443">
        <f t="shared" ref="S31:S42" si="15">IF($M31&gt;48,$O31*12,IF($M31&gt;36,$O31*($M31-36),0))</f>
        <v>0</v>
      </c>
      <c r="T31" s="443">
        <f t="shared" ref="T31:T42" si="16">IF($M31&gt;60,$O31*12,IF($M31&gt;48,$O31*($M31-48),0))</f>
        <v>0</v>
      </c>
      <c r="U31" s="443">
        <f t="shared" ref="U31:U42" si="17">IF($M31&gt;72,$O31*12,IF($M31&gt;60,$O31*($M31-60),0))</f>
        <v>0</v>
      </c>
      <c r="V31" s="443">
        <f t="shared" ref="V31:V42" si="18">IF($M31&gt;84,$O31*12,IF($M31&gt;72,$O31*($M31-72),0))</f>
        <v>0</v>
      </c>
      <c r="W31" s="443">
        <f t="shared" ref="W31:W42" si="19">IF($M31&gt;96,$O31*12,IF($M31&gt;84,$O31*($M31-84),0))</f>
        <v>0</v>
      </c>
      <c r="X31" s="443">
        <f t="shared" ref="X31:X42" si="20">IF($M31&gt;108,$O31*12,IF($M31&gt;96,$O31*($M31-96),0))</f>
        <v>0</v>
      </c>
      <c r="Y31" s="443">
        <f t="shared" ref="Y31:Y42" si="21">IF($M31&gt;120,$O31*12,IF($M31&gt;108,$O31*($M31-108),0))</f>
        <v>0</v>
      </c>
    </row>
    <row r="32" spans="1:25">
      <c r="A32" s="39"/>
      <c r="B32" s="45" t="s">
        <v>278</v>
      </c>
      <c r="C32" s="48"/>
      <c r="D32" s="14" t="s">
        <v>199</v>
      </c>
      <c r="E32" s="20"/>
      <c r="F32" s="20"/>
      <c r="G32" s="20"/>
      <c r="H32" s="20"/>
      <c r="I32" s="61" t="s">
        <v>9</v>
      </c>
      <c r="J32" s="88"/>
      <c r="K32" s="62" t="s">
        <v>10</v>
      </c>
      <c r="L32" s="17" t="s">
        <v>12</v>
      </c>
      <c r="M32" s="89"/>
      <c r="N32" s="64" t="s">
        <v>13</v>
      </c>
      <c r="O32" s="71">
        <f t="shared" si="11"/>
        <v>0</v>
      </c>
      <c r="P32" s="443">
        <f t="shared" si="12"/>
        <v>0</v>
      </c>
      <c r="Q32" s="443">
        <f t="shared" si="13"/>
        <v>0</v>
      </c>
      <c r="R32" s="443">
        <f t="shared" si="14"/>
        <v>0</v>
      </c>
      <c r="S32" s="443">
        <f t="shared" si="15"/>
        <v>0</v>
      </c>
      <c r="T32" s="443">
        <f t="shared" si="16"/>
        <v>0</v>
      </c>
      <c r="U32" s="443">
        <f t="shared" si="17"/>
        <v>0</v>
      </c>
      <c r="V32" s="443">
        <f t="shared" si="18"/>
        <v>0</v>
      </c>
      <c r="W32" s="443">
        <f t="shared" si="19"/>
        <v>0</v>
      </c>
      <c r="X32" s="443">
        <f t="shared" si="20"/>
        <v>0</v>
      </c>
      <c r="Y32" s="443">
        <f t="shared" si="21"/>
        <v>0</v>
      </c>
    </row>
    <row r="33" spans="1:25">
      <c r="A33" s="39"/>
      <c r="B33" s="45" t="s">
        <v>279</v>
      </c>
      <c r="C33" s="48"/>
      <c r="D33" s="14" t="s">
        <v>199</v>
      </c>
      <c r="E33" s="20"/>
      <c r="F33" s="20"/>
      <c r="G33" s="20"/>
      <c r="H33" s="20"/>
      <c r="I33" s="61" t="s">
        <v>9</v>
      </c>
      <c r="J33" s="88"/>
      <c r="K33" s="62" t="s">
        <v>10</v>
      </c>
      <c r="L33" s="17" t="s">
        <v>12</v>
      </c>
      <c r="M33" s="89"/>
      <c r="N33" s="64" t="s">
        <v>13</v>
      </c>
      <c r="O33" s="71">
        <f t="shared" si="11"/>
        <v>0</v>
      </c>
      <c r="P33" s="443">
        <f t="shared" si="12"/>
        <v>0</v>
      </c>
      <c r="Q33" s="443">
        <f t="shared" si="13"/>
        <v>0</v>
      </c>
      <c r="R33" s="443">
        <f t="shared" si="14"/>
        <v>0</v>
      </c>
      <c r="S33" s="443">
        <f t="shared" si="15"/>
        <v>0</v>
      </c>
      <c r="T33" s="443">
        <f t="shared" si="16"/>
        <v>0</v>
      </c>
      <c r="U33" s="443">
        <f t="shared" si="17"/>
        <v>0</v>
      </c>
      <c r="V33" s="443">
        <f t="shared" si="18"/>
        <v>0</v>
      </c>
      <c r="W33" s="443">
        <f t="shared" si="19"/>
        <v>0</v>
      </c>
      <c r="X33" s="443">
        <f t="shared" si="20"/>
        <v>0</v>
      </c>
      <c r="Y33" s="443">
        <f t="shared" si="21"/>
        <v>0</v>
      </c>
    </row>
    <row r="34" spans="1:25">
      <c r="A34" s="39"/>
      <c r="B34" s="45" t="s">
        <v>105</v>
      </c>
      <c r="C34" s="48"/>
      <c r="D34" s="14" t="s">
        <v>199</v>
      </c>
      <c r="E34" s="20"/>
      <c r="F34" s="20"/>
      <c r="G34" s="20"/>
      <c r="H34" s="20"/>
      <c r="I34" s="61" t="s">
        <v>9</v>
      </c>
      <c r="J34" s="88"/>
      <c r="K34" s="62" t="s">
        <v>10</v>
      </c>
      <c r="L34" s="17" t="s">
        <v>12</v>
      </c>
      <c r="M34" s="89"/>
      <c r="N34" s="64" t="s">
        <v>13</v>
      </c>
      <c r="O34" s="71">
        <f t="shared" si="11"/>
        <v>0</v>
      </c>
      <c r="P34" s="443">
        <f t="shared" si="12"/>
        <v>0</v>
      </c>
      <c r="Q34" s="443">
        <f t="shared" si="13"/>
        <v>0</v>
      </c>
      <c r="R34" s="443">
        <f t="shared" si="14"/>
        <v>0</v>
      </c>
      <c r="S34" s="443">
        <f t="shared" si="15"/>
        <v>0</v>
      </c>
      <c r="T34" s="443">
        <f t="shared" si="16"/>
        <v>0</v>
      </c>
      <c r="U34" s="443">
        <f t="shared" si="17"/>
        <v>0</v>
      </c>
      <c r="V34" s="443">
        <f t="shared" si="18"/>
        <v>0</v>
      </c>
      <c r="W34" s="443">
        <f t="shared" si="19"/>
        <v>0</v>
      </c>
      <c r="X34" s="443">
        <f t="shared" si="20"/>
        <v>0</v>
      </c>
      <c r="Y34" s="443">
        <f t="shared" si="21"/>
        <v>0</v>
      </c>
    </row>
    <row r="35" spans="1:25">
      <c r="A35" s="39"/>
      <c r="B35" s="45" t="s">
        <v>280</v>
      </c>
      <c r="C35" s="50"/>
      <c r="D35" s="14" t="s">
        <v>199</v>
      </c>
      <c r="E35" s="49"/>
      <c r="F35" s="49"/>
      <c r="G35" s="20"/>
      <c r="H35" s="20"/>
      <c r="I35" s="61" t="s">
        <v>9</v>
      </c>
      <c r="J35" s="88"/>
      <c r="K35" s="62" t="s">
        <v>10</v>
      </c>
      <c r="L35" s="17" t="s">
        <v>12</v>
      </c>
      <c r="M35" s="89"/>
      <c r="N35" s="64" t="s">
        <v>13</v>
      </c>
      <c r="O35" s="71">
        <f t="shared" si="11"/>
        <v>0</v>
      </c>
      <c r="P35" s="443">
        <f t="shared" si="12"/>
        <v>0</v>
      </c>
      <c r="Q35" s="443">
        <f t="shared" si="13"/>
        <v>0</v>
      </c>
      <c r="R35" s="443">
        <f t="shared" si="14"/>
        <v>0</v>
      </c>
      <c r="S35" s="443">
        <f t="shared" si="15"/>
        <v>0</v>
      </c>
      <c r="T35" s="443">
        <f t="shared" si="16"/>
        <v>0</v>
      </c>
      <c r="U35" s="443">
        <f t="shared" si="17"/>
        <v>0</v>
      </c>
      <c r="V35" s="443">
        <f t="shared" si="18"/>
        <v>0</v>
      </c>
      <c r="W35" s="443">
        <f t="shared" si="19"/>
        <v>0</v>
      </c>
      <c r="X35" s="443">
        <f t="shared" si="20"/>
        <v>0</v>
      </c>
      <c r="Y35" s="443">
        <f t="shared" si="21"/>
        <v>0</v>
      </c>
    </row>
    <row r="36" spans="1:25">
      <c r="A36" s="39"/>
      <c r="B36" s="45" t="s">
        <v>281</v>
      </c>
      <c r="C36" s="50"/>
      <c r="D36" s="14" t="s">
        <v>199</v>
      </c>
      <c r="E36" s="20"/>
      <c r="F36" s="20"/>
      <c r="G36" s="20"/>
      <c r="H36" s="20"/>
      <c r="I36" s="61" t="s">
        <v>9</v>
      </c>
      <c r="J36" s="88"/>
      <c r="K36" s="62" t="s">
        <v>10</v>
      </c>
      <c r="L36" s="17" t="s">
        <v>12</v>
      </c>
      <c r="M36" s="89"/>
      <c r="N36" s="64" t="s">
        <v>13</v>
      </c>
      <c r="O36" s="71">
        <f t="shared" si="11"/>
        <v>0</v>
      </c>
      <c r="P36" s="443">
        <f t="shared" si="12"/>
        <v>0</v>
      </c>
      <c r="Q36" s="443">
        <f t="shared" si="13"/>
        <v>0</v>
      </c>
      <c r="R36" s="443">
        <f t="shared" si="14"/>
        <v>0</v>
      </c>
      <c r="S36" s="443">
        <f t="shared" si="15"/>
        <v>0</v>
      </c>
      <c r="T36" s="443">
        <f t="shared" si="16"/>
        <v>0</v>
      </c>
      <c r="U36" s="443">
        <f t="shared" si="17"/>
        <v>0</v>
      </c>
      <c r="V36" s="443">
        <f t="shared" si="18"/>
        <v>0</v>
      </c>
      <c r="W36" s="443">
        <f t="shared" si="19"/>
        <v>0</v>
      </c>
      <c r="X36" s="443">
        <f t="shared" si="20"/>
        <v>0</v>
      </c>
      <c r="Y36" s="443">
        <f t="shared" si="21"/>
        <v>0</v>
      </c>
    </row>
    <row r="37" spans="1:25">
      <c r="A37" s="40"/>
      <c r="B37" s="587" t="s">
        <v>282</v>
      </c>
      <c r="C37" s="48"/>
      <c r="D37" s="14" t="s">
        <v>199</v>
      </c>
      <c r="E37" s="20" t="s">
        <v>283</v>
      </c>
      <c r="F37" s="20"/>
      <c r="G37" s="20"/>
      <c r="H37" s="20"/>
      <c r="I37" s="61" t="s">
        <v>9</v>
      </c>
      <c r="J37" s="88"/>
      <c r="K37" s="62" t="s">
        <v>10</v>
      </c>
      <c r="L37" s="17" t="s">
        <v>12</v>
      </c>
      <c r="M37" s="89"/>
      <c r="N37" s="64" t="s">
        <v>13</v>
      </c>
      <c r="O37" s="71">
        <f t="shared" si="11"/>
        <v>0</v>
      </c>
      <c r="P37" s="443">
        <f t="shared" si="12"/>
        <v>0</v>
      </c>
      <c r="Q37" s="443">
        <f t="shared" si="13"/>
        <v>0</v>
      </c>
      <c r="R37" s="443">
        <f t="shared" si="14"/>
        <v>0</v>
      </c>
      <c r="S37" s="443">
        <f t="shared" si="15"/>
        <v>0</v>
      </c>
      <c r="T37" s="443">
        <f t="shared" si="16"/>
        <v>0</v>
      </c>
      <c r="U37" s="443">
        <f t="shared" si="17"/>
        <v>0</v>
      </c>
      <c r="V37" s="443">
        <f t="shared" si="18"/>
        <v>0</v>
      </c>
      <c r="W37" s="443">
        <f t="shared" si="19"/>
        <v>0</v>
      </c>
      <c r="X37" s="443">
        <f t="shared" si="20"/>
        <v>0</v>
      </c>
      <c r="Y37" s="443">
        <f t="shared" si="21"/>
        <v>0</v>
      </c>
    </row>
    <row r="38" spans="1:25">
      <c r="A38" s="40"/>
      <c r="B38" s="45" t="s">
        <v>285</v>
      </c>
      <c r="C38" s="50"/>
      <c r="D38" s="14" t="s">
        <v>199</v>
      </c>
      <c r="E38" s="20"/>
      <c r="F38" s="41"/>
      <c r="G38" s="41"/>
      <c r="H38" s="41"/>
      <c r="I38" s="61" t="s">
        <v>9</v>
      </c>
      <c r="J38" s="88"/>
      <c r="K38" s="62" t="s">
        <v>10</v>
      </c>
      <c r="L38" s="17" t="s">
        <v>12</v>
      </c>
      <c r="M38" s="89"/>
      <c r="N38" s="64" t="s">
        <v>13</v>
      </c>
      <c r="O38" s="71">
        <f t="shared" si="11"/>
        <v>0</v>
      </c>
      <c r="P38" s="443">
        <f t="shared" si="12"/>
        <v>0</v>
      </c>
      <c r="Q38" s="443">
        <f t="shared" si="13"/>
        <v>0</v>
      </c>
      <c r="R38" s="443">
        <f t="shared" si="14"/>
        <v>0</v>
      </c>
      <c r="S38" s="443">
        <f t="shared" si="15"/>
        <v>0</v>
      </c>
      <c r="T38" s="443">
        <f t="shared" si="16"/>
        <v>0</v>
      </c>
      <c r="U38" s="443">
        <f t="shared" si="17"/>
        <v>0</v>
      </c>
      <c r="V38" s="443">
        <f t="shared" si="18"/>
        <v>0</v>
      </c>
      <c r="W38" s="443">
        <f t="shared" si="19"/>
        <v>0</v>
      </c>
      <c r="X38" s="443">
        <f t="shared" si="20"/>
        <v>0</v>
      </c>
      <c r="Y38" s="443">
        <f t="shared" si="21"/>
        <v>0</v>
      </c>
    </row>
    <row r="39" spans="1:25">
      <c r="A39" s="40"/>
      <c r="B39" s="45" t="s">
        <v>284</v>
      </c>
      <c r="C39" s="50"/>
      <c r="D39" s="14" t="s">
        <v>199</v>
      </c>
      <c r="E39" s="41"/>
      <c r="F39" s="41"/>
      <c r="G39" s="41"/>
      <c r="H39" s="41"/>
      <c r="I39" s="61" t="s">
        <v>9</v>
      </c>
      <c r="J39" s="88"/>
      <c r="K39" s="62" t="s">
        <v>10</v>
      </c>
      <c r="L39" s="17" t="s">
        <v>12</v>
      </c>
      <c r="M39" s="89"/>
      <c r="N39" s="64" t="s">
        <v>13</v>
      </c>
      <c r="O39" s="71">
        <f t="shared" si="11"/>
        <v>0</v>
      </c>
      <c r="P39" s="443">
        <f t="shared" si="12"/>
        <v>0</v>
      </c>
      <c r="Q39" s="443">
        <f t="shared" si="13"/>
        <v>0</v>
      </c>
      <c r="R39" s="443">
        <f t="shared" si="14"/>
        <v>0</v>
      </c>
      <c r="S39" s="443">
        <f t="shared" si="15"/>
        <v>0</v>
      </c>
      <c r="T39" s="443">
        <f t="shared" si="16"/>
        <v>0</v>
      </c>
      <c r="U39" s="443">
        <f t="shared" si="17"/>
        <v>0</v>
      </c>
      <c r="V39" s="443">
        <f t="shared" si="18"/>
        <v>0</v>
      </c>
      <c r="W39" s="443">
        <f t="shared" si="19"/>
        <v>0</v>
      </c>
      <c r="X39" s="443">
        <f t="shared" si="20"/>
        <v>0</v>
      </c>
      <c r="Y39" s="443">
        <f t="shared" si="21"/>
        <v>0</v>
      </c>
    </row>
    <row r="40" spans="1:25">
      <c r="A40" s="40"/>
      <c r="B40" s="45" t="s">
        <v>286</v>
      </c>
      <c r="C40" s="38"/>
      <c r="D40" s="14" t="s">
        <v>199</v>
      </c>
      <c r="E40" s="741"/>
      <c r="F40" s="742"/>
      <c r="G40" s="20"/>
      <c r="H40" s="20"/>
      <c r="I40" s="61" t="s">
        <v>9</v>
      </c>
      <c r="J40" s="88"/>
      <c r="K40" s="62" t="s">
        <v>10</v>
      </c>
      <c r="L40" s="17" t="s">
        <v>12</v>
      </c>
      <c r="M40" s="89"/>
      <c r="N40" s="64" t="s">
        <v>13</v>
      </c>
      <c r="O40" s="71">
        <f t="shared" si="11"/>
        <v>0</v>
      </c>
      <c r="P40" s="443">
        <f t="shared" si="12"/>
        <v>0</v>
      </c>
      <c r="Q40" s="443">
        <f t="shared" si="13"/>
        <v>0</v>
      </c>
      <c r="R40" s="443">
        <f t="shared" si="14"/>
        <v>0</v>
      </c>
      <c r="S40" s="443">
        <f t="shared" si="15"/>
        <v>0</v>
      </c>
      <c r="T40" s="443">
        <f t="shared" si="16"/>
        <v>0</v>
      </c>
      <c r="U40" s="443">
        <f t="shared" si="17"/>
        <v>0</v>
      </c>
      <c r="V40" s="443">
        <f t="shared" si="18"/>
        <v>0</v>
      </c>
      <c r="W40" s="443">
        <f t="shared" si="19"/>
        <v>0</v>
      </c>
      <c r="X40" s="443">
        <f t="shared" si="20"/>
        <v>0</v>
      </c>
      <c r="Y40" s="443">
        <f t="shared" si="21"/>
        <v>0</v>
      </c>
    </row>
    <row r="41" spans="1:25">
      <c r="A41" s="40"/>
      <c r="B41" s="86"/>
      <c r="C41" s="38"/>
      <c r="D41" s="14" t="s">
        <v>199</v>
      </c>
      <c r="E41" s="21"/>
      <c r="F41" s="20"/>
      <c r="G41" s="20"/>
      <c r="H41" s="20"/>
      <c r="I41" s="61" t="s">
        <v>9</v>
      </c>
      <c r="J41" s="88"/>
      <c r="K41" s="62" t="s">
        <v>10</v>
      </c>
      <c r="L41" s="17" t="s">
        <v>12</v>
      </c>
      <c r="M41" s="89"/>
      <c r="N41" s="64" t="s">
        <v>13</v>
      </c>
      <c r="O41" s="71">
        <f t="shared" si="11"/>
        <v>0</v>
      </c>
      <c r="P41" s="443">
        <f t="shared" si="12"/>
        <v>0</v>
      </c>
      <c r="Q41" s="443">
        <f t="shared" si="13"/>
        <v>0</v>
      </c>
      <c r="R41" s="443">
        <f t="shared" si="14"/>
        <v>0</v>
      </c>
      <c r="S41" s="443">
        <f t="shared" si="15"/>
        <v>0</v>
      </c>
      <c r="T41" s="443">
        <f t="shared" si="16"/>
        <v>0</v>
      </c>
      <c r="U41" s="443">
        <f t="shared" si="17"/>
        <v>0</v>
      </c>
      <c r="V41" s="443">
        <f t="shared" si="18"/>
        <v>0</v>
      </c>
      <c r="W41" s="443">
        <f t="shared" si="19"/>
        <v>0</v>
      </c>
      <c r="X41" s="443">
        <f t="shared" si="20"/>
        <v>0</v>
      </c>
      <c r="Y41" s="443">
        <f t="shared" si="21"/>
        <v>0</v>
      </c>
    </row>
    <row r="42" spans="1:25">
      <c r="A42" s="31"/>
      <c r="B42" s="87"/>
      <c r="C42" s="42"/>
      <c r="D42" s="51" t="s">
        <v>199</v>
      </c>
      <c r="E42" s="25"/>
      <c r="F42" s="26"/>
      <c r="G42" s="26"/>
      <c r="H42" s="26"/>
      <c r="I42" s="59" t="s">
        <v>15</v>
      </c>
      <c r="J42" s="52"/>
      <c r="K42" s="26" t="s">
        <v>11</v>
      </c>
      <c r="L42" s="63" t="s">
        <v>16</v>
      </c>
      <c r="M42" s="90"/>
      <c r="N42" s="65" t="s">
        <v>17</v>
      </c>
      <c r="O42" s="71">
        <f t="shared" si="11"/>
        <v>0</v>
      </c>
      <c r="P42" s="443">
        <f t="shared" si="12"/>
        <v>0</v>
      </c>
      <c r="Q42" s="443">
        <f t="shared" si="13"/>
        <v>0</v>
      </c>
      <c r="R42" s="443">
        <f t="shared" si="14"/>
        <v>0</v>
      </c>
      <c r="S42" s="443">
        <f t="shared" si="15"/>
        <v>0</v>
      </c>
      <c r="T42" s="443">
        <f t="shared" si="16"/>
        <v>0</v>
      </c>
      <c r="U42" s="443">
        <f t="shared" si="17"/>
        <v>0</v>
      </c>
      <c r="V42" s="443">
        <f t="shared" si="18"/>
        <v>0</v>
      </c>
      <c r="W42" s="443">
        <f t="shared" si="19"/>
        <v>0</v>
      </c>
      <c r="X42" s="443">
        <f t="shared" si="20"/>
        <v>0</v>
      </c>
      <c r="Y42" s="443">
        <f t="shared" si="21"/>
        <v>0</v>
      </c>
    </row>
    <row r="43" spans="1:25">
      <c r="A43" s="29"/>
      <c r="B43" s="53"/>
      <c r="C43" s="28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25">
      <c r="A44" s="756" t="s">
        <v>4</v>
      </c>
      <c r="B44" s="752"/>
      <c r="C44" s="30">
        <f>C6+C13+C19</f>
        <v>0</v>
      </c>
      <c r="D44" s="7" t="s">
        <v>199</v>
      </c>
      <c r="E44" s="10"/>
      <c r="F44" s="9"/>
      <c r="G44" s="743"/>
      <c r="H44" s="743"/>
      <c r="I44" s="60"/>
      <c r="J44" s="10"/>
      <c r="K44" s="10"/>
      <c r="L44" s="10"/>
      <c r="M44" s="10"/>
      <c r="N44" s="11"/>
    </row>
    <row r="45" spans="1:25">
      <c r="A45" s="54"/>
      <c r="B45" s="29"/>
      <c r="C45" s="33"/>
      <c r="D45" s="33"/>
      <c r="E45" s="33"/>
      <c r="F45" s="27"/>
      <c r="G45" s="29"/>
      <c r="H45" s="29"/>
      <c r="I45" s="29"/>
      <c r="J45" s="29"/>
      <c r="K45" s="29"/>
      <c r="L45" s="29"/>
      <c r="M45" s="29"/>
      <c r="N45" s="29"/>
    </row>
    <row r="46" spans="1:25" ht="26.25" customHeight="1">
      <c r="A46" s="751" t="s">
        <v>19</v>
      </c>
      <c r="B46" s="752"/>
      <c r="C46" s="66">
        <f>C30+C44</f>
        <v>0</v>
      </c>
      <c r="D46" s="67" t="s">
        <v>199</v>
      </c>
      <c r="E46" s="68"/>
      <c r="F46" s="69"/>
      <c r="G46" s="753"/>
      <c r="H46" s="753"/>
      <c r="I46" s="311" t="s">
        <v>18</v>
      </c>
      <c r="J46" s="69"/>
      <c r="K46" s="69"/>
      <c r="L46" s="754">
        <f>L4</f>
        <v>0</v>
      </c>
      <c r="M46" s="755"/>
      <c r="N46" s="70" t="s">
        <v>14</v>
      </c>
      <c r="P46" s="443">
        <f t="shared" ref="P46:Y46" si="22">ROUND(SUM(P7:P42),0)</f>
        <v>0</v>
      </c>
      <c r="Q46" s="443">
        <f t="shared" si="22"/>
        <v>0</v>
      </c>
      <c r="R46" s="443">
        <f t="shared" si="22"/>
        <v>0</v>
      </c>
      <c r="S46" s="443">
        <f t="shared" si="22"/>
        <v>0</v>
      </c>
      <c r="T46" s="443">
        <f t="shared" si="22"/>
        <v>0</v>
      </c>
      <c r="U46" s="443">
        <f t="shared" si="22"/>
        <v>0</v>
      </c>
      <c r="V46" s="443">
        <f t="shared" si="22"/>
        <v>0</v>
      </c>
      <c r="W46" s="443">
        <f t="shared" si="22"/>
        <v>0</v>
      </c>
      <c r="X46" s="443">
        <f t="shared" si="22"/>
        <v>0</v>
      </c>
      <c r="Y46" s="443">
        <f t="shared" si="22"/>
        <v>0</v>
      </c>
    </row>
    <row r="50" spans="2:11">
      <c r="B50" s="122"/>
      <c r="C50" s="123"/>
      <c r="D50" s="123"/>
      <c r="E50" s="123"/>
      <c r="F50" s="123"/>
      <c r="G50" s="123"/>
      <c r="H50" s="123"/>
      <c r="I50" s="123"/>
      <c r="J50" s="123"/>
      <c r="K50" s="123"/>
    </row>
  </sheetData>
  <mergeCells count="20">
    <mergeCell ref="A46:B46"/>
    <mergeCell ref="G46:H46"/>
    <mergeCell ref="L46:M46"/>
    <mergeCell ref="A44:B44"/>
    <mergeCell ref="G44:H44"/>
    <mergeCell ref="A1:N2"/>
    <mergeCell ref="A4:B4"/>
    <mergeCell ref="C4:D4"/>
    <mergeCell ref="L4:M4"/>
    <mergeCell ref="E40:F40"/>
    <mergeCell ref="G30:H30"/>
    <mergeCell ref="L30:M30"/>
    <mergeCell ref="G19:H19"/>
    <mergeCell ref="L19:M19"/>
    <mergeCell ref="E14:F14"/>
    <mergeCell ref="E15:F15"/>
    <mergeCell ref="G6:H6"/>
    <mergeCell ref="L6:M6"/>
    <mergeCell ref="G13:H13"/>
    <mergeCell ref="L13:M13"/>
  </mergeCells>
  <phoneticPr fontId="2"/>
  <pageMargins left="0.28999999999999998" right="0.17" top="0.39" bottom="0.98399999999999999" header="0.51200000000000001" footer="0.51200000000000001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39"/>
  <sheetViews>
    <sheetView showGridLines="0" view="pageBreakPreview" zoomScale="80" zoomScaleNormal="100" zoomScaleSheetLayoutView="80" workbookViewId="0">
      <selection activeCell="M42" sqref="M42"/>
    </sheetView>
  </sheetViews>
  <sheetFormatPr baseColWidth="10" defaultColWidth="8.83203125" defaultRowHeight="14"/>
  <cols>
    <col min="1" max="1" width="3.1640625" customWidth="1"/>
    <col min="2" max="3" width="11.33203125" customWidth="1"/>
    <col min="4" max="4" width="13.33203125" customWidth="1"/>
    <col min="6" max="6" width="47.6640625" customWidth="1"/>
    <col min="7" max="7" width="2.6640625" customWidth="1"/>
  </cols>
  <sheetData>
    <row r="1" spans="2:6" ht="24" customHeight="1">
      <c r="B1" s="794" t="s">
        <v>139</v>
      </c>
      <c r="C1" s="795"/>
      <c r="D1" s="795"/>
      <c r="E1" s="795"/>
      <c r="F1" s="796"/>
    </row>
    <row r="2" spans="2:6" ht="14.25" customHeight="1" thickBot="1">
      <c r="B2" s="797"/>
      <c r="C2" s="798"/>
      <c r="D2" s="798"/>
      <c r="E2" s="798"/>
      <c r="F2" s="799"/>
    </row>
    <row r="4" spans="2:6">
      <c r="B4" s="757" t="s">
        <v>20</v>
      </c>
      <c r="C4" s="758"/>
      <c r="D4" s="758"/>
      <c r="E4" s="759"/>
      <c r="F4" s="72" t="s">
        <v>21</v>
      </c>
    </row>
    <row r="5" spans="2:6">
      <c r="B5" s="760" t="s">
        <v>22</v>
      </c>
      <c r="C5" s="761"/>
      <c r="D5" s="91">
        <f>'2.投資計画'!C6</f>
        <v>0</v>
      </c>
      <c r="E5" s="73" t="s">
        <v>206</v>
      </c>
      <c r="F5" s="74"/>
    </row>
    <row r="6" spans="2:6">
      <c r="B6" s="760" t="s">
        <v>146</v>
      </c>
      <c r="C6" s="761"/>
      <c r="D6" s="92">
        <f>'2.投資計画'!C13</f>
        <v>0</v>
      </c>
      <c r="E6" s="75" t="s">
        <v>206</v>
      </c>
      <c r="F6" s="76"/>
    </row>
    <row r="7" spans="2:6">
      <c r="B7" s="263" t="s">
        <v>205</v>
      </c>
      <c r="C7" s="264"/>
      <c r="D7" s="92">
        <f>'2.投資計画'!C19</f>
        <v>0</v>
      </c>
      <c r="E7" s="75" t="s">
        <v>206</v>
      </c>
      <c r="F7" s="76"/>
    </row>
    <row r="8" spans="2:6">
      <c r="B8" s="762" t="s">
        <v>147</v>
      </c>
      <c r="C8" s="763"/>
      <c r="D8" s="93">
        <f>'2.投資計画'!C30</f>
        <v>0</v>
      </c>
      <c r="E8" s="75" t="s">
        <v>206</v>
      </c>
      <c r="F8" s="76"/>
    </row>
    <row r="9" spans="2:6">
      <c r="B9" s="762" t="s">
        <v>42</v>
      </c>
      <c r="C9" s="763"/>
      <c r="D9" s="93">
        <f>D10-SUM(D5:D8)</f>
        <v>0</v>
      </c>
      <c r="E9" s="75" t="s">
        <v>206</v>
      </c>
      <c r="F9" s="78"/>
    </row>
    <row r="10" spans="2:6">
      <c r="B10" s="771" t="s">
        <v>23</v>
      </c>
      <c r="C10" s="772"/>
      <c r="D10" s="768"/>
      <c r="E10" s="800" t="s">
        <v>206</v>
      </c>
      <c r="F10" s="778"/>
    </row>
    <row r="11" spans="2:6">
      <c r="B11" s="762"/>
      <c r="C11" s="763"/>
      <c r="D11" s="769"/>
      <c r="E11" s="801"/>
      <c r="F11" s="779"/>
    </row>
    <row r="12" spans="2:6">
      <c r="B12" s="773"/>
      <c r="C12" s="774"/>
      <c r="D12" s="770"/>
      <c r="E12" s="802"/>
      <c r="F12" s="780"/>
    </row>
    <row r="13" spans="2:6">
      <c r="B13" s="79"/>
      <c r="C13" s="79"/>
      <c r="D13" s="79"/>
      <c r="E13" s="79"/>
      <c r="F13" s="79"/>
    </row>
    <row r="14" spans="2:6">
      <c r="B14" s="757" t="s">
        <v>24</v>
      </c>
      <c r="C14" s="758"/>
      <c r="D14" s="758"/>
      <c r="E14" s="759"/>
      <c r="F14" s="72" t="s">
        <v>25</v>
      </c>
    </row>
    <row r="15" spans="2:6">
      <c r="B15" s="762" t="s">
        <v>291</v>
      </c>
      <c r="C15" s="763"/>
      <c r="D15" s="77"/>
      <c r="E15" s="75" t="s">
        <v>206</v>
      </c>
      <c r="F15" s="78"/>
    </row>
    <row r="16" spans="2:6">
      <c r="B16" s="762" t="s">
        <v>290</v>
      </c>
      <c r="C16" s="763"/>
      <c r="D16" s="93"/>
      <c r="E16" s="75" t="s">
        <v>206</v>
      </c>
      <c r="F16" s="78"/>
    </row>
    <row r="17" spans="2:6">
      <c r="B17" s="762" t="s">
        <v>44</v>
      </c>
      <c r="C17" s="763"/>
      <c r="D17" s="93">
        <v>0</v>
      </c>
      <c r="E17" s="75" t="s">
        <v>206</v>
      </c>
      <c r="F17" s="78"/>
    </row>
    <row r="18" spans="2:6">
      <c r="B18" s="762" t="s">
        <v>45</v>
      </c>
      <c r="C18" s="763"/>
      <c r="D18" s="93">
        <v>0</v>
      </c>
      <c r="E18" s="553" t="s">
        <v>254</v>
      </c>
      <c r="F18" s="78"/>
    </row>
    <row r="19" spans="2:6">
      <c r="B19" s="762" t="s">
        <v>43</v>
      </c>
      <c r="C19" s="763"/>
      <c r="D19" s="77">
        <v>0</v>
      </c>
      <c r="E19" s="553" t="s">
        <v>254</v>
      </c>
      <c r="F19" s="78"/>
    </row>
    <row r="20" spans="2:6">
      <c r="B20" s="771" t="s">
        <v>26</v>
      </c>
      <c r="C20" s="772"/>
      <c r="D20" s="768">
        <f>D10-D15</f>
        <v>0</v>
      </c>
      <c r="E20" s="775" t="s">
        <v>200</v>
      </c>
      <c r="F20" s="778"/>
    </row>
    <row r="21" spans="2:6">
      <c r="B21" s="762"/>
      <c r="C21" s="763"/>
      <c r="D21" s="769"/>
      <c r="E21" s="776"/>
      <c r="F21" s="779"/>
    </row>
    <row r="22" spans="2:6">
      <c r="B22" s="773"/>
      <c r="C22" s="774"/>
      <c r="D22" s="770"/>
      <c r="E22" s="777"/>
      <c r="F22" s="780"/>
    </row>
    <row r="23" spans="2:6">
      <c r="B23" s="79"/>
      <c r="C23" s="79"/>
      <c r="D23" s="79"/>
      <c r="E23" s="79"/>
      <c r="F23" s="79"/>
    </row>
    <row r="24" spans="2:6">
      <c r="B24" s="781" t="s">
        <v>27</v>
      </c>
      <c r="C24" s="782"/>
      <c r="D24" s="782"/>
      <c r="E24" s="783"/>
      <c r="F24" s="72" t="s">
        <v>25</v>
      </c>
    </row>
    <row r="25" spans="2:6">
      <c r="B25" s="764" t="s">
        <v>28</v>
      </c>
      <c r="C25" s="765"/>
      <c r="D25" s="766" t="s">
        <v>29</v>
      </c>
      <c r="E25" s="767"/>
      <c r="F25" s="80"/>
    </row>
    <row r="26" spans="2:6">
      <c r="B26" s="786" t="s">
        <v>30</v>
      </c>
      <c r="C26" s="787"/>
      <c r="D26" s="94">
        <f>D20/1000</f>
        <v>0</v>
      </c>
      <c r="E26" s="82" t="s">
        <v>46</v>
      </c>
      <c r="F26" s="81"/>
    </row>
    <row r="27" spans="2:6">
      <c r="B27" s="788" t="s">
        <v>31</v>
      </c>
      <c r="C27" s="789"/>
      <c r="D27" s="94"/>
      <c r="E27" s="82" t="s">
        <v>32</v>
      </c>
      <c r="F27" s="81"/>
    </row>
    <row r="28" spans="2:6">
      <c r="B28" s="788" t="s">
        <v>33</v>
      </c>
      <c r="C28" s="789"/>
      <c r="D28" s="784"/>
      <c r="E28" s="785"/>
      <c r="F28" s="81"/>
    </row>
    <row r="29" spans="2:6">
      <c r="B29" s="790" t="s">
        <v>34</v>
      </c>
      <c r="C29" s="791"/>
      <c r="D29" s="792" t="s">
        <v>240</v>
      </c>
      <c r="E29" s="793"/>
      <c r="F29" s="83"/>
    </row>
    <row r="30" spans="2:6">
      <c r="B30" s="84"/>
      <c r="C30" s="85"/>
      <c r="D30" s="84"/>
      <c r="E30" s="84"/>
      <c r="F30" s="84"/>
    </row>
    <row r="31" spans="2:6">
      <c r="B31" s="781" t="s">
        <v>35</v>
      </c>
      <c r="C31" s="782"/>
      <c r="D31" s="782"/>
      <c r="E31" s="783"/>
      <c r="F31" s="72" t="s">
        <v>36</v>
      </c>
    </row>
    <row r="32" spans="2:6">
      <c r="B32" s="764" t="s">
        <v>37</v>
      </c>
      <c r="C32" s="765"/>
      <c r="D32" s="766"/>
      <c r="E32" s="767"/>
      <c r="F32" s="80"/>
    </row>
    <row r="33" spans="2:6">
      <c r="B33" s="786" t="s">
        <v>38</v>
      </c>
      <c r="C33" s="787"/>
      <c r="D33" s="94"/>
      <c r="E33" s="82" t="s">
        <v>46</v>
      </c>
      <c r="F33" s="81"/>
    </row>
    <row r="34" spans="2:6">
      <c r="B34" s="788" t="s">
        <v>39</v>
      </c>
      <c r="C34" s="789"/>
      <c r="D34" s="94"/>
      <c r="E34" s="82" t="s">
        <v>32</v>
      </c>
      <c r="F34" s="81"/>
    </row>
    <row r="35" spans="2:6">
      <c r="B35" s="788" t="s">
        <v>40</v>
      </c>
      <c r="C35" s="789"/>
      <c r="D35" s="784"/>
      <c r="E35" s="785"/>
      <c r="F35" s="81"/>
    </row>
    <row r="36" spans="2:6">
      <c r="B36" s="790" t="s">
        <v>41</v>
      </c>
      <c r="C36" s="791"/>
      <c r="D36" s="792"/>
      <c r="E36" s="793"/>
      <c r="F36" s="83"/>
    </row>
    <row r="39" spans="2:6" ht="26.25" customHeight="1"/>
  </sheetData>
  <mergeCells count="38">
    <mergeCell ref="B36:C36"/>
    <mergeCell ref="D36:E36"/>
    <mergeCell ref="B1:F2"/>
    <mergeCell ref="B16:C16"/>
    <mergeCell ref="B18:C18"/>
    <mergeCell ref="B17:C17"/>
    <mergeCell ref="B15:C15"/>
    <mergeCell ref="E10:E12"/>
    <mergeCell ref="F10:F12"/>
    <mergeCell ref="B14:E14"/>
    <mergeCell ref="B31:E31"/>
    <mergeCell ref="B32:C32"/>
    <mergeCell ref="D32:E32"/>
    <mergeCell ref="B33:C33"/>
    <mergeCell ref="B34:C34"/>
    <mergeCell ref="B35:C35"/>
    <mergeCell ref="F20:F22"/>
    <mergeCell ref="B24:E24"/>
    <mergeCell ref="D35:E35"/>
    <mergeCell ref="B26:C26"/>
    <mergeCell ref="B27:C27"/>
    <mergeCell ref="B28:C28"/>
    <mergeCell ref="D28:E28"/>
    <mergeCell ref="B29:C29"/>
    <mergeCell ref="D29:E29"/>
    <mergeCell ref="B4:E4"/>
    <mergeCell ref="B5:C5"/>
    <mergeCell ref="B6:C6"/>
    <mergeCell ref="B8:C8"/>
    <mergeCell ref="B25:C25"/>
    <mergeCell ref="D25:E25"/>
    <mergeCell ref="B9:C9"/>
    <mergeCell ref="D10:D12"/>
    <mergeCell ref="B19:C19"/>
    <mergeCell ref="B10:C12"/>
    <mergeCell ref="B20:C22"/>
    <mergeCell ref="D20:D22"/>
    <mergeCell ref="E20:E22"/>
  </mergeCells>
  <phoneticPr fontId="2"/>
  <pageMargins left="0.51" right="0.17" top="0.44" bottom="0.98399999999999999" header="0.51200000000000001" footer="0.51200000000000001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32"/>
  <sheetViews>
    <sheetView view="pageBreakPreview" zoomScale="80" zoomScaleNormal="75" zoomScaleSheetLayoutView="80" workbookViewId="0">
      <selection sqref="A1:G1"/>
    </sheetView>
  </sheetViews>
  <sheetFormatPr baseColWidth="10" defaultColWidth="9" defaultRowHeight="14"/>
  <cols>
    <col min="1" max="1" width="5.83203125" style="329" customWidth="1"/>
    <col min="2" max="2" width="8.33203125" style="329" customWidth="1"/>
    <col min="3" max="6" width="16.6640625" style="329" customWidth="1"/>
    <col min="7" max="7" width="3.1640625" style="329" customWidth="1"/>
    <col min="8" max="8" width="4.6640625" style="329" customWidth="1"/>
    <col min="9" max="9" width="9" style="329"/>
    <col min="10" max="10" width="11.1640625" style="329" customWidth="1"/>
    <col min="11" max="11" width="11.83203125" style="329" customWidth="1"/>
    <col min="12" max="12" width="11.33203125" style="329" customWidth="1"/>
    <col min="13" max="13" width="10.83203125" style="329" customWidth="1"/>
    <col min="14" max="14" width="3.33203125" style="329" customWidth="1"/>
    <col min="15" max="15" width="3.83203125" style="329" customWidth="1"/>
    <col min="16" max="16" width="9" style="329"/>
    <col min="17" max="17" width="10.1640625" style="329" customWidth="1"/>
    <col min="18" max="18" width="10.6640625" style="329" customWidth="1"/>
    <col min="19" max="19" width="10.83203125" style="329" customWidth="1"/>
    <col min="20" max="20" width="12.33203125" style="329" customWidth="1"/>
    <col min="21" max="16384" width="9" style="329"/>
  </cols>
  <sheetData>
    <row r="1" spans="1:20" ht="25" thickBot="1">
      <c r="A1" s="809" t="s">
        <v>187</v>
      </c>
      <c r="B1" s="810"/>
      <c r="C1" s="810"/>
      <c r="D1" s="810"/>
      <c r="E1" s="810"/>
      <c r="F1" s="810"/>
      <c r="G1" s="81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2"/>
    </row>
    <row r="3" spans="1:20">
      <c r="A3" s="345" t="s">
        <v>212</v>
      </c>
      <c r="B3" s="345"/>
      <c r="H3" s="345" t="s">
        <v>167</v>
      </c>
      <c r="I3" s="345"/>
      <c r="M3" s="345"/>
      <c r="N3" s="345"/>
      <c r="O3" s="345" t="s">
        <v>166</v>
      </c>
    </row>
    <row r="4" spans="1:20" ht="15" thickBot="1"/>
    <row r="5" spans="1:20">
      <c r="A5" s="807" t="s">
        <v>165</v>
      </c>
      <c r="B5" s="808"/>
      <c r="C5" s="824" t="s">
        <v>29</v>
      </c>
      <c r="D5" s="825"/>
      <c r="H5" s="816" t="s">
        <v>165</v>
      </c>
      <c r="I5" s="817"/>
      <c r="J5" s="818"/>
      <c r="K5" s="819"/>
      <c r="M5" s="329" t="s">
        <v>224</v>
      </c>
    </row>
    <row r="6" spans="1:20">
      <c r="A6" s="805" t="s">
        <v>164</v>
      </c>
      <c r="B6" s="806"/>
      <c r="C6" s="487">
        <f>'3.資金調達計画'!D27</f>
        <v>0</v>
      </c>
      <c r="D6" s="347" t="s">
        <v>163</v>
      </c>
      <c r="H6" s="803" t="s">
        <v>164</v>
      </c>
      <c r="I6" s="804"/>
      <c r="J6" s="344"/>
      <c r="K6" s="348" t="s">
        <v>163</v>
      </c>
      <c r="M6" s="329" t="s">
        <v>225</v>
      </c>
    </row>
    <row r="7" spans="1:20">
      <c r="A7" s="805" t="s">
        <v>162</v>
      </c>
      <c r="B7" s="806"/>
      <c r="C7" s="487">
        <f>'3.資金調達計画'!D26*1000</f>
        <v>0</v>
      </c>
      <c r="D7" s="347" t="s">
        <v>14</v>
      </c>
      <c r="H7" s="803" t="s">
        <v>162</v>
      </c>
      <c r="I7" s="804"/>
      <c r="J7" s="344"/>
      <c r="K7" s="348" t="s">
        <v>14</v>
      </c>
    </row>
    <row r="8" spans="1:20">
      <c r="A8" s="805" t="s">
        <v>161</v>
      </c>
      <c r="B8" s="806"/>
      <c r="C8" s="346">
        <v>6</v>
      </c>
      <c r="D8" s="347" t="s">
        <v>13</v>
      </c>
      <c r="H8" s="803" t="s">
        <v>161</v>
      </c>
      <c r="I8" s="804"/>
      <c r="J8" s="344"/>
      <c r="K8" s="348" t="s">
        <v>13</v>
      </c>
    </row>
    <row r="9" spans="1:20">
      <c r="A9" s="805" t="s">
        <v>160</v>
      </c>
      <c r="B9" s="806"/>
      <c r="C9" s="826">
        <f>'3.資金調達計画'!D28</f>
        <v>0</v>
      </c>
      <c r="D9" s="827"/>
      <c r="H9" s="803" t="s">
        <v>160</v>
      </c>
      <c r="I9" s="804"/>
      <c r="J9" s="820"/>
      <c r="K9" s="821"/>
    </row>
    <row r="10" spans="1:20" ht="15" thickBot="1">
      <c r="A10" s="814" t="s">
        <v>158</v>
      </c>
      <c r="B10" s="815"/>
      <c r="C10" s="828" t="s">
        <v>159</v>
      </c>
      <c r="D10" s="829"/>
      <c r="H10" s="822" t="s">
        <v>158</v>
      </c>
      <c r="I10" s="823"/>
      <c r="J10" s="830"/>
      <c r="K10" s="831"/>
    </row>
    <row r="11" spans="1:20" ht="15" thickBot="1"/>
    <row r="12" spans="1:20">
      <c r="A12" s="812" t="s">
        <v>157</v>
      </c>
      <c r="B12" s="813"/>
      <c r="C12" s="450" t="s">
        <v>152</v>
      </c>
      <c r="D12" s="450" t="s">
        <v>156</v>
      </c>
      <c r="E12" s="450" t="s">
        <v>155</v>
      </c>
      <c r="F12" s="350" t="s">
        <v>154</v>
      </c>
      <c r="G12" s="343"/>
      <c r="H12" s="812" t="s">
        <v>157</v>
      </c>
      <c r="I12" s="813"/>
      <c r="J12" s="349" t="s">
        <v>152</v>
      </c>
      <c r="K12" s="349" t="s">
        <v>156</v>
      </c>
      <c r="L12" s="349" t="s">
        <v>155</v>
      </c>
      <c r="M12" s="350" t="s">
        <v>154</v>
      </c>
      <c r="O12" s="812" t="s">
        <v>157</v>
      </c>
      <c r="P12" s="813"/>
      <c r="Q12" s="349" t="s">
        <v>152</v>
      </c>
      <c r="R12" s="349" t="s">
        <v>156</v>
      </c>
      <c r="S12" s="349" t="s">
        <v>155</v>
      </c>
      <c r="T12" s="350" t="s">
        <v>154</v>
      </c>
    </row>
    <row r="13" spans="1:20">
      <c r="A13" s="351">
        <v>1</v>
      </c>
      <c r="B13" s="341" t="s">
        <v>153</v>
      </c>
      <c r="C13" s="339">
        <f t="shared" ref="C13:C44" si="0">IF(A13&gt;C$6*12,0,IF(A13&gt;C$8,IF(C$10="元金均等返済",C$7/(C$6*12-C$8),E13-D13),0))</f>
        <v>0</v>
      </c>
      <c r="D13" s="339">
        <f t="shared" ref="D13:D44" si="1">IF(A13&gt;C$6*12,0,IF(A13&gt;C$8,IF(C$10="元金均等返済",F12*C$9/12,IPMT(C$9/12,A13-C$8,(C$6*12-C$8),C$7)*-1),C$7*C$9/12))</f>
        <v>0</v>
      </c>
      <c r="E13" s="340">
        <f t="shared" ref="E13:E44" si="2">IF(A13&gt;C$6*12,0,IF(A13&gt;C$8,IF(C$10="元金均等返済",C13+D13,PMT(C$9/12,(C$6*12-C$8),C$7)*-1),C13+D13))</f>
        <v>0</v>
      </c>
      <c r="F13" s="352">
        <f>C$7-C13</f>
        <v>0</v>
      </c>
      <c r="H13" s="351">
        <v>1</v>
      </c>
      <c r="I13" s="341" t="s">
        <v>153</v>
      </c>
      <c r="J13" s="339">
        <f t="shared" ref="J13:J44" si="3">IF(H13&gt;J$6*12,0,IF(H13&gt;J$8,IF(J$10="元金均等返済",J$7/(J$6*12-J$8),L13-K13),0))</f>
        <v>0</v>
      </c>
      <c r="K13" s="339">
        <f t="shared" ref="K13:K44" si="4">IF(H13&gt;J$6*12,0,IF(H13&gt;J$8,IF(J$10="元金均等返済",M12*J$9/12,IPMT(J$9/12,H13-J$8,(J$6*12-J$8),J$7)*-1),J$7*J$9/12))</f>
        <v>0</v>
      </c>
      <c r="L13" s="340">
        <f t="shared" ref="L13:L44" si="5">IF(H13&gt;J$6*12,0,IF(H13&gt;J$8,IF(J$10="元金均等返済",J13+K13,PMT(J$9/12,(J$6*12-J$8),J$7)*-1),J13+K13))</f>
        <v>0</v>
      </c>
      <c r="M13" s="352">
        <f>J$7-J13</f>
        <v>0</v>
      </c>
      <c r="O13" s="351">
        <v>1</v>
      </c>
      <c r="P13" s="341" t="s">
        <v>153</v>
      </c>
      <c r="Q13" s="339">
        <f t="shared" ref="Q13:Q44" si="6">C13+J13</f>
        <v>0</v>
      </c>
      <c r="R13" s="339">
        <f t="shared" ref="R13:R44" si="7">D13+K13</f>
        <v>0</v>
      </c>
      <c r="S13" s="340">
        <f t="shared" ref="S13:S44" si="8">E13+L13</f>
        <v>0</v>
      </c>
      <c r="T13" s="352">
        <f t="shared" ref="T13:T44" si="9">F13+M13</f>
        <v>0</v>
      </c>
    </row>
    <row r="14" spans="1:20">
      <c r="A14" s="353">
        <v>2</v>
      </c>
      <c r="B14" s="335" t="s">
        <v>153</v>
      </c>
      <c r="C14" s="333">
        <f t="shared" si="0"/>
        <v>0</v>
      </c>
      <c r="D14" s="333">
        <f t="shared" si="1"/>
        <v>0</v>
      </c>
      <c r="E14" s="334">
        <f t="shared" si="2"/>
        <v>0</v>
      </c>
      <c r="F14" s="354">
        <f t="shared" ref="F14:F45" si="10">F13-C14</f>
        <v>0</v>
      </c>
      <c r="H14" s="353">
        <v>2</v>
      </c>
      <c r="I14" s="335" t="s">
        <v>153</v>
      </c>
      <c r="J14" s="333">
        <f t="shared" si="3"/>
        <v>0</v>
      </c>
      <c r="K14" s="333">
        <f t="shared" si="4"/>
        <v>0</v>
      </c>
      <c r="L14" s="334">
        <f t="shared" si="5"/>
        <v>0</v>
      </c>
      <c r="M14" s="354">
        <f t="shared" ref="M14:M45" si="11">M13-J14</f>
        <v>0</v>
      </c>
      <c r="O14" s="353">
        <v>2</v>
      </c>
      <c r="P14" s="335" t="s">
        <v>153</v>
      </c>
      <c r="Q14" s="333">
        <f t="shared" si="6"/>
        <v>0</v>
      </c>
      <c r="R14" s="333">
        <f t="shared" si="7"/>
        <v>0</v>
      </c>
      <c r="S14" s="334">
        <f t="shared" si="8"/>
        <v>0</v>
      </c>
      <c r="T14" s="354">
        <f t="shared" si="9"/>
        <v>0</v>
      </c>
    </row>
    <row r="15" spans="1:20">
      <c r="A15" s="353">
        <v>3</v>
      </c>
      <c r="B15" s="335" t="s">
        <v>153</v>
      </c>
      <c r="C15" s="333">
        <f t="shared" si="0"/>
        <v>0</v>
      </c>
      <c r="D15" s="333">
        <f t="shared" si="1"/>
        <v>0</v>
      </c>
      <c r="E15" s="334">
        <f t="shared" si="2"/>
        <v>0</v>
      </c>
      <c r="F15" s="354">
        <f t="shared" si="10"/>
        <v>0</v>
      </c>
      <c r="H15" s="353">
        <v>3</v>
      </c>
      <c r="I15" s="335" t="s">
        <v>153</v>
      </c>
      <c r="J15" s="333">
        <f t="shared" si="3"/>
        <v>0</v>
      </c>
      <c r="K15" s="333">
        <f t="shared" si="4"/>
        <v>0</v>
      </c>
      <c r="L15" s="334">
        <f t="shared" si="5"/>
        <v>0</v>
      </c>
      <c r="M15" s="354">
        <f t="shared" si="11"/>
        <v>0</v>
      </c>
      <c r="O15" s="353">
        <v>3</v>
      </c>
      <c r="P15" s="335" t="s">
        <v>153</v>
      </c>
      <c r="Q15" s="333">
        <f t="shared" si="6"/>
        <v>0</v>
      </c>
      <c r="R15" s="333">
        <f t="shared" si="7"/>
        <v>0</v>
      </c>
      <c r="S15" s="334">
        <f t="shared" si="8"/>
        <v>0</v>
      </c>
      <c r="T15" s="354">
        <f t="shared" si="9"/>
        <v>0</v>
      </c>
    </row>
    <row r="16" spans="1:20">
      <c r="A16" s="353">
        <v>4</v>
      </c>
      <c r="B16" s="335" t="s">
        <v>153</v>
      </c>
      <c r="C16" s="333">
        <f t="shared" si="0"/>
        <v>0</v>
      </c>
      <c r="D16" s="333">
        <f t="shared" si="1"/>
        <v>0</v>
      </c>
      <c r="E16" s="334">
        <f t="shared" si="2"/>
        <v>0</v>
      </c>
      <c r="F16" s="354">
        <f t="shared" si="10"/>
        <v>0</v>
      </c>
      <c r="H16" s="353">
        <v>4</v>
      </c>
      <c r="I16" s="335" t="s">
        <v>153</v>
      </c>
      <c r="J16" s="333">
        <f t="shared" si="3"/>
        <v>0</v>
      </c>
      <c r="K16" s="333">
        <f t="shared" si="4"/>
        <v>0</v>
      </c>
      <c r="L16" s="334">
        <f t="shared" si="5"/>
        <v>0</v>
      </c>
      <c r="M16" s="354">
        <f t="shared" si="11"/>
        <v>0</v>
      </c>
      <c r="O16" s="353">
        <v>4</v>
      </c>
      <c r="P16" s="335" t="s">
        <v>153</v>
      </c>
      <c r="Q16" s="333">
        <f t="shared" si="6"/>
        <v>0</v>
      </c>
      <c r="R16" s="333">
        <f t="shared" si="7"/>
        <v>0</v>
      </c>
      <c r="S16" s="334">
        <f t="shared" si="8"/>
        <v>0</v>
      </c>
      <c r="T16" s="354">
        <f t="shared" si="9"/>
        <v>0</v>
      </c>
    </row>
    <row r="17" spans="1:20">
      <c r="A17" s="353">
        <v>5</v>
      </c>
      <c r="B17" s="335" t="s">
        <v>153</v>
      </c>
      <c r="C17" s="333">
        <f t="shared" si="0"/>
        <v>0</v>
      </c>
      <c r="D17" s="333">
        <f t="shared" si="1"/>
        <v>0</v>
      </c>
      <c r="E17" s="334">
        <f t="shared" si="2"/>
        <v>0</v>
      </c>
      <c r="F17" s="354">
        <f t="shared" si="10"/>
        <v>0</v>
      </c>
      <c r="H17" s="353">
        <v>5</v>
      </c>
      <c r="I17" s="335" t="s">
        <v>153</v>
      </c>
      <c r="J17" s="333">
        <f t="shared" si="3"/>
        <v>0</v>
      </c>
      <c r="K17" s="333">
        <f t="shared" si="4"/>
        <v>0</v>
      </c>
      <c r="L17" s="334">
        <f t="shared" si="5"/>
        <v>0</v>
      </c>
      <c r="M17" s="354">
        <f t="shared" si="11"/>
        <v>0</v>
      </c>
      <c r="O17" s="353">
        <v>5</v>
      </c>
      <c r="P17" s="335" t="s">
        <v>153</v>
      </c>
      <c r="Q17" s="333">
        <f t="shared" si="6"/>
        <v>0</v>
      </c>
      <c r="R17" s="333">
        <f t="shared" si="7"/>
        <v>0</v>
      </c>
      <c r="S17" s="334">
        <f t="shared" si="8"/>
        <v>0</v>
      </c>
      <c r="T17" s="354">
        <f t="shared" si="9"/>
        <v>0</v>
      </c>
    </row>
    <row r="18" spans="1:20">
      <c r="A18" s="353">
        <v>6</v>
      </c>
      <c r="B18" s="335" t="s">
        <v>153</v>
      </c>
      <c r="C18" s="333">
        <f t="shared" si="0"/>
        <v>0</v>
      </c>
      <c r="D18" s="333">
        <f t="shared" si="1"/>
        <v>0</v>
      </c>
      <c r="E18" s="334">
        <f t="shared" si="2"/>
        <v>0</v>
      </c>
      <c r="F18" s="354">
        <f t="shared" si="10"/>
        <v>0</v>
      </c>
      <c r="H18" s="353">
        <v>6</v>
      </c>
      <c r="I18" s="335" t="s">
        <v>153</v>
      </c>
      <c r="J18" s="333">
        <f t="shared" si="3"/>
        <v>0</v>
      </c>
      <c r="K18" s="333">
        <f t="shared" si="4"/>
        <v>0</v>
      </c>
      <c r="L18" s="334">
        <f t="shared" si="5"/>
        <v>0</v>
      </c>
      <c r="M18" s="354">
        <f t="shared" si="11"/>
        <v>0</v>
      </c>
      <c r="O18" s="353">
        <v>6</v>
      </c>
      <c r="P18" s="335" t="s">
        <v>153</v>
      </c>
      <c r="Q18" s="333">
        <f t="shared" si="6"/>
        <v>0</v>
      </c>
      <c r="R18" s="333">
        <f t="shared" si="7"/>
        <v>0</v>
      </c>
      <c r="S18" s="334">
        <f t="shared" si="8"/>
        <v>0</v>
      </c>
      <c r="T18" s="354">
        <f t="shared" si="9"/>
        <v>0</v>
      </c>
    </row>
    <row r="19" spans="1:20">
      <c r="A19" s="353">
        <v>7</v>
      </c>
      <c r="B19" s="335" t="s">
        <v>153</v>
      </c>
      <c r="C19" s="333">
        <f t="shared" si="0"/>
        <v>0</v>
      </c>
      <c r="D19" s="333">
        <f t="shared" si="1"/>
        <v>0</v>
      </c>
      <c r="E19" s="334">
        <f t="shared" si="2"/>
        <v>0</v>
      </c>
      <c r="F19" s="354">
        <f t="shared" si="10"/>
        <v>0</v>
      </c>
      <c r="H19" s="353">
        <v>7</v>
      </c>
      <c r="I19" s="335" t="s">
        <v>153</v>
      </c>
      <c r="J19" s="333">
        <f t="shared" si="3"/>
        <v>0</v>
      </c>
      <c r="K19" s="333">
        <f t="shared" si="4"/>
        <v>0</v>
      </c>
      <c r="L19" s="334">
        <f t="shared" si="5"/>
        <v>0</v>
      </c>
      <c r="M19" s="354">
        <f t="shared" si="11"/>
        <v>0</v>
      </c>
      <c r="O19" s="353">
        <v>7</v>
      </c>
      <c r="P19" s="335" t="s">
        <v>153</v>
      </c>
      <c r="Q19" s="333">
        <f t="shared" si="6"/>
        <v>0</v>
      </c>
      <c r="R19" s="333">
        <f t="shared" si="7"/>
        <v>0</v>
      </c>
      <c r="S19" s="334">
        <f t="shared" si="8"/>
        <v>0</v>
      </c>
      <c r="T19" s="354">
        <f t="shared" si="9"/>
        <v>0</v>
      </c>
    </row>
    <row r="20" spans="1:20">
      <c r="A20" s="353">
        <v>8</v>
      </c>
      <c r="B20" s="335" t="s">
        <v>153</v>
      </c>
      <c r="C20" s="333">
        <f t="shared" si="0"/>
        <v>0</v>
      </c>
      <c r="D20" s="333">
        <f t="shared" si="1"/>
        <v>0</v>
      </c>
      <c r="E20" s="334">
        <f t="shared" si="2"/>
        <v>0</v>
      </c>
      <c r="F20" s="354">
        <f t="shared" si="10"/>
        <v>0</v>
      </c>
      <c r="H20" s="353">
        <v>8</v>
      </c>
      <c r="I20" s="335" t="s">
        <v>153</v>
      </c>
      <c r="J20" s="333">
        <f t="shared" si="3"/>
        <v>0</v>
      </c>
      <c r="K20" s="333">
        <f t="shared" si="4"/>
        <v>0</v>
      </c>
      <c r="L20" s="334">
        <f t="shared" si="5"/>
        <v>0</v>
      </c>
      <c r="M20" s="354">
        <f t="shared" si="11"/>
        <v>0</v>
      </c>
      <c r="O20" s="353">
        <v>8</v>
      </c>
      <c r="P20" s="335" t="s">
        <v>153</v>
      </c>
      <c r="Q20" s="333">
        <f t="shared" si="6"/>
        <v>0</v>
      </c>
      <c r="R20" s="333">
        <f t="shared" si="7"/>
        <v>0</v>
      </c>
      <c r="S20" s="334">
        <f t="shared" si="8"/>
        <v>0</v>
      </c>
      <c r="T20" s="354">
        <f t="shared" si="9"/>
        <v>0</v>
      </c>
    </row>
    <row r="21" spans="1:20">
      <c r="A21" s="353">
        <v>9</v>
      </c>
      <c r="B21" s="335" t="s">
        <v>153</v>
      </c>
      <c r="C21" s="333">
        <f t="shared" si="0"/>
        <v>0</v>
      </c>
      <c r="D21" s="333">
        <f t="shared" si="1"/>
        <v>0</v>
      </c>
      <c r="E21" s="334">
        <f t="shared" si="2"/>
        <v>0</v>
      </c>
      <c r="F21" s="354">
        <f t="shared" si="10"/>
        <v>0</v>
      </c>
      <c r="H21" s="353">
        <v>9</v>
      </c>
      <c r="I21" s="335" t="s">
        <v>153</v>
      </c>
      <c r="J21" s="333">
        <f t="shared" si="3"/>
        <v>0</v>
      </c>
      <c r="K21" s="333">
        <f t="shared" si="4"/>
        <v>0</v>
      </c>
      <c r="L21" s="334">
        <f t="shared" si="5"/>
        <v>0</v>
      </c>
      <c r="M21" s="354">
        <f t="shared" si="11"/>
        <v>0</v>
      </c>
      <c r="O21" s="353">
        <v>9</v>
      </c>
      <c r="P21" s="335" t="s">
        <v>153</v>
      </c>
      <c r="Q21" s="333">
        <f t="shared" si="6"/>
        <v>0</v>
      </c>
      <c r="R21" s="333">
        <f t="shared" si="7"/>
        <v>0</v>
      </c>
      <c r="S21" s="334">
        <f t="shared" si="8"/>
        <v>0</v>
      </c>
      <c r="T21" s="354">
        <f t="shared" si="9"/>
        <v>0</v>
      </c>
    </row>
    <row r="22" spans="1:20">
      <c r="A22" s="353">
        <v>10</v>
      </c>
      <c r="B22" s="335" t="s">
        <v>153</v>
      </c>
      <c r="C22" s="333">
        <f t="shared" si="0"/>
        <v>0</v>
      </c>
      <c r="D22" s="333">
        <f t="shared" si="1"/>
        <v>0</v>
      </c>
      <c r="E22" s="334">
        <f t="shared" si="2"/>
        <v>0</v>
      </c>
      <c r="F22" s="354">
        <f t="shared" si="10"/>
        <v>0</v>
      </c>
      <c r="H22" s="353">
        <v>10</v>
      </c>
      <c r="I22" s="335" t="s">
        <v>153</v>
      </c>
      <c r="J22" s="333">
        <f t="shared" si="3"/>
        <v>0</v>
      </c>
      <c r="K22" s="333">
        <f t="shared" si="4"/>
        <v>0</v>
      </c>
      <c r="L22" s="334">
        <f t="shared" si="5"/>
        <v>0</v>
      </c>
      <c r="M22" s="354">
        <f t="shared" si="11"/>
        <v>0</v>
      </c>
      <c r="O22" s="353">
        <v>10</v>
      </c>
      <c r="P22" s="335" t="s">
        <v>153</v>
      </c>
      <c r="Q22" s="333">
        <f t="shared" si="6"/>
        <v>0</v>
      </c>
      <c r="R22" s="333">
        <f t="shared" si="7"/>
        <v>0</v>
      </c>
      <c r="S22" s="334">
        <f t="shared" si="8"/>
        <v>0</v>
      </c>
      <c r="T22" s="354">
        <f t="shared" si="9"/>
        <v>0</v>
      </c>
    </row>
    <row r="23" spans="1:20">
      <c r="A23" s="353">
        <v>11</v>
      </c>
      <c r="B23" s="335" t="s">
        <v>153</v>
      </c>
      <c r="C23" s="333">
        <f t="shared" si="0"/>
        <v>0</v>
      </c>
      <c r="D23" s="333">
        <f t="shared" si="1"/>
        <v>0</v>
      </c>
      <c r="E23" s="334">
        <f t="shared" si="2"/>
        <v>0</v>
      </c>
      <c r="F23" s="354">
        <f t="shared" si="10"/>
        <v>0</v>
      </c>
      <c r="H23" s="353">
        <v>11</v>
      </c>
      <c r="I23" s="335" t="s">
        <v>153</v>
      </c>
      <c r="J23" s="333">
        <f t="shared" si="3"/>
        <v>0</v>
      </c>
      <c r="K23" s="333">
        <f t="shared" si="4"/>
        <v>0</v>
      </c>
      <c r="L23" s="334">
        <f t="shared" si="5"/>
        <v>0</v>
      </c>
      <c r="M23" s="354">
        <f t="shared" si="11"/>
        <v>0</v>
      </c>
      <c r="O23" s="353">
        <v>11</v>
      </c>
      <c r="P23" s="335" t="s">
        <v>153</v>
      </c>
      <c r="Q23" s="333">
        <f t="shared" si="6"/>
        <v>0</v>
      </c>
      <c r="R23" s="333">
        <f t="shared" si="7"/>
        <v>0</v>
      </c>
      <c r="S23" s="334">
        <f t="shared" si="8"/>
        <v>0</v>
      </c>
      <c r="T23" s="354">
        <f t="shared" si="9"/>
        <v>0</v>
      </c>
    </row>
    <row r="24" spans="1:20">
      <c r="A24" s="355">
        <v>12</v>
      </c>
      <c r="B24" s="332" t="s">
        <v>153</v>
      </c>
      <c r="C24" s="330">
        <f t="shared" si="0"/>
        <v>0</v>
      </c>
      <c r="D24" s="330">
        <f t="shared" si="1"/>
        <v>0</v>
      </c>
      <c r="E24" s="331">
        <f t="shared" si="2"/>
        <v>0</v>
      </c>
      <c r="F24" s="356">
        <f t="shared" si="10"/>
        <v>0</v>
      </c>
      <c r="G24" s="342"/>
      <c r="H24" s="355">
        <v>12</v>
      </c>
      <c r="I24" s="332" t="s">
        <v>153</v>
      </c>
      <c r="J24" s="330">
        <f t="shared" si="3"/>
        <v>0</v>
      </c>
      <c r="K24" s="330">
        <f t="shared" si="4"/>
        <v>0</v>
      </c>
      <c r="L24" s="331">
        <f t="shared" si="5"/>
        <v>0</v>
      </c>
      <c r="M24" s="356">
        <f t="shared" si="11"/>
        <v>0</v>
      </c>
      <c r="O24" s="355">
        <v>12</v>
      </c>
      <c r="P24" s="332" t="s">
        <v>153</v>
      </c>
      <c r="Q24" s="330">
        <f t="shared" si="6"/>
        <v>0</v>
      </c>
      <c r="R24" s="330">
        <f t="shared" si="7"/>
        <v>0</v>
      </c>
      <c r="S24" s="331">
        <f t="shared" si="8"/>
        <v>0</v>
      </c>
      <c r="T24" s="356">
        <f t="shared" si="9"/>
        <v>0</v>
      </c>
    </row>
    <row r="25" spans="1:20">
      <c r="A25" s="351">
        <v>13</v>
      </c>
      <c r="B25" s="341" t="s">
        <v>153</v>
      </c>
      <c r="C25" s="339">
        <f t="shared" si="0"/>
        <v>0</v>
      </c>
      <c r="D25" s="339">
        <f t="shared" si="1"/>
        <v>0</v>
      </c>
      <c r="E25" s="340">
        <f t="shared" si="2"/>
        <v>0</v>
      </c>
      <c r="F25" s="352">
        <f t="shared" si="10"/>
        <v>0</v>
      </c>
      <c r="H25" s="351">
        <v>13</v>
      </c>
      <c r="I25" s="341" t="s">
        <v>153</v>
      </c>
      <c r="J25" s="339">
        <f t="shared" si="3"/>
        <v>0</v>
      </c>
      <c r="K25" s="339">
        <f t="shared" si="4"/>
        <v>0</v>
      </c>
      <c r="L25" s="340">
        <f t="shared" si="5"/>
        <v>0</v>
      </c>
      <c r="M25" s="352">
        <f t="shared" si="11"/>
        <v>0</v>
      </c>
      <c r="O25" s="351">
        <v>13</v>
      </c>
      <c r="P25" s="341" t="s">
        <v>153</v>
      </c>
      <c r="Q25" s="339">
        <f t="shared" si="6"/>
        <v>0</v>
      </c>
      <c r="R25" s="339">
        <f t="shared" si="7"/>
        <v>0</v>
      </c>
      <c r="S25" s="340">
        <f t="shared" si="8"/>
        <v>0</v>
      </c>
      <c r="T25" s="352">
        <f t="shared" si="9"/>
        <v>0</v>
      </c>
    </row>
    <row r="26" spans="1:20">
      <c r="A26" s="353">
        <v>14</v>
      </c>
      <c r="B26" s="335" t="s">
        <v>153</v>
      </c>
      <c r="C26" s="333">
        <f t="shared" si="0"/>
        <v>0</v>
      </c>
      <c r="D26" s="333">
        <f t="shared" si="1"/>
        <v>0</v>
      </c>
      <c r="E26" s="334">
        <f t="shared" si="2"/>
        <v>0</v>
      </c>
      <c r="F26" s="354">
        <f t="shared" si="10"/>
        <v>0</v>
      </c>
      <c r="H26" s="353">
        <v>14</v>
      </c>
      <c r="I26" s="335" t="s">
        <v>153</v>
      </c>
      <c r="J26" s="333">
        <f t="shared" si="3"/>
        <v>0</v>
      </c>
      <c r="K26" s="333">
        <f t="shared" si="4"/>
        <v>0</v>
      </c>
      <c r="L26" s="334">
        <f t="shared" si="5"/>
        <v>0</v>
      </c>
      <c r="M26" s="354">
        <f t="shared" si="11"/>
        <v>0</v>
      </c>
      <c r="O26" s="353">
        <v>14</v>
      </c>
      <c r="P26" s="335" t="s">
        <v>153</v>
      </c>
      <c r="Q26" s="333">
        <f t="shared" si="6"/>
        <v>0</v>
      </c>
      <c r="R26" s="333">
        <f t="shared" si="7"/>
        <v>0</v>
      </c>
      <c r="S26" s="334">
        <f t="shared" si="8"/>
        <v>0</v>
      </c>
      <c r="T26" s="354">
        <f t="shared" si="9"/>
        <v>0</v>
      </c>
    </row>
    <row r="27" spans="1:20">
      <c r="A27" s="353">
        <v>15</v>
      </c>
      <c r="B27" s="335" t="s">
        <v>153</v>
      </c>
      <c r="C27" s="333">
        <f t="shared" si="0"/>
        <v>0</v>
      </c>
      <c r="D27" s="333">
        <f t="shared" si="1"/>
        <v>0</v>
      </c>
      <c r="E27" s="334">
        <f t="shared" si="2"/>
        <v>0</v>
      </c>
      <c r="F27" s="354">
        <f t="shared" si="10"/>
        <v>0</v>
      </c>
      <c r="H27" s="353">
        <v>15</v>
      </c>
      <c r="I27" s="335" t="s">
        <v>153</v>
      </c>
      <c r="J27" s="333">
        <f t="shared" si="3"/>
        <v>0</v>
      </c>
      <c r="K27" s="333">
        <f t="shared" si="4"/>
        <v>0</v>
      </c>
      <c r="L27" s="334">
        <f t="shared" si="5"/>
        <v>0</v>
      </c>
      <c r="M27" s="354">
        <f t="shared" si="11"/>
        <v>0</v>
      </c>
      <c r="O27" s="353">
        <v>15</v>
      </c>
      <c r="P27" s="335" t="s">
        <v>153</v>
      </c>
      <c r="Q27" s="333">
        <f t="shared" si="6"/>
        <v>0</v>
      </c>
      <c r="R27" s="333">
        <f t="shared" si="7"/>
        <v>0</v>
      </c>
      <c r="S27" s="334">
        <f t="shared" si="8"/>
        <v>0</v>
      </c>
      <c r="T27" s="354">
        <f t="shared" si="9"/>
        <v>0</v>
      </c>
    </row>
    <row r="28" spans="1:20">
      <c r="A28" s="353">
        <v>16</v>
      </c>
      <c r="B28" s="335" t="s">
        <v>153</v>
      </c>
      <c r="C28" s="333">
        <f t="shared" si="0"/>
        <v>0</v>
      </c>
      <c r="D28" s="333">
        <f t="shared" si="1"/>
        <v>0</v>
      </c>
      <c r="E28" s="334">
        <f t="shared" si="2"/>
        <v>0</v>
      </c>
      <c r="F28" s="354">
        <f t="shared" si="10"/>
        <v>0</v>
      </c>
      <c r="H28" s="353">
        <v>16</v>
      </c>
      <c r="I28" s="335" t="s">
        <v>153</v>
      </c>
      <c r="J28" s="333">
        <f t="shared" si="3"/>
        <v>0</v>
      </c>
      <c r="K28" s="333">
        <f t="shared" si="4"/>
        <v>0</v>
      </c>
      <c r="L28" s="334">
        <f t="shared" si="5"/>
        <v>0</v>
      </c>
      <c r="M28" s="354">
        <f t="shared" si="11"/>
        <v>0</v>
      </c>
      <c r="O28" s="353">
        <v>16</v>
      </c>
      <c r="P28" s="335" t="s">
        <v>153</v>
      </c>
      <c r="Q28" s="333">
        <f t="shared" si="6"/>
        <v>0</v>
      </c>
      <c r="R28" s="333">
        <f t="shared" si="7"/>
        <v>0</v>
      </c>
      <c r="S28" s="334">
        <f t="shared" si="8"/>
        <v>0</v>
      </c>
      <c r="T28" s="354">
        <f t="shared" si="9"/>
        <v>0</v>
      </c>
    </row>
    <row r="29" spans="1:20">
      <c r="A29" s="353">
        <v>17</v>
      </c>
      <c r="B29" s="335" t="s">
        <v>153</v>
      </c>
      <c r="C29" s="333">
        <f t="shared" si="0"/>
        <v>0</v>
      </c>
      <c r="D29" s="333">
        <f t="shared" si="1"/>
        <v>0</v>
      </c>
      <c r="E29" s="334">
        <f t="shared" si="2"/>
        <v>0</v>
      </c>
      <c r="F29" s="354">
        <f t="shared" si="10"/>
        <v>0</v>
      </c>
      <c r="H29" s="353">
        <v>17</v>
      </c>
      <c r="I29" s="335" t="s">
        <v>153</v>
      </c>
      <c r="J29" s="333">
        <f t="shared" si="3"/>
        <v>0</v>
      </c>
      <c r="K29" s="333">
        <f t="shared" si="4"/>
        <v>0</v>
      </c>
      <c r="L29" s="334">
        <f t="shared" si="5"/>
        <v>0</v>
      </c>
      <c r="M29" s="354">
        <f t="shared" si="11"/>
        <v>0</v>
      </c>
      <c r="O29" s="353">
        <v>17</v>
      </c>
      <c r="P29" s="335" t="s">
        <v>153</v>
      </c>
      <c r="Q29" s="333">
        <f t="shared" si="6"/>
        <v>0</v>
      </c>
      <c r="R29" s="333">
        <f t="shared" si="7"/>
        <v>0</v>
      </c>
      <c r="S29" s="334">
        <f t="shared" si="8"/>
        <v>0</v>
      </c>
      <c r="T29" s="354">
        <f t="shared" si="9"/>
        <v>0</v>
      </c>
    </row>
    <row r="30" spans="1:20">
      <c r="A30" s="353">
        <v>18</v>
      </c>
      <c r="B30" s="335" t="s">
        <v>153</v>
      </c>
      <c r="C30" s="333">
        <f t="shared" si="0"/>
        <v>0</v>
      </c>
      <c r="D30" s="333">
        <f t="shared" si="1"/>
        <v>0</v>
      </c>
      <c r="E30" s="334">
        <f t="shared" si="2"/>
        <v>0</v>
      </c>
      <c r="F30" s="354">
        <f t="shared" si="10"/>
        <v>0</v>
      </c>
      <c r="H30" s="353">
        <v>18</v>
      </c>
      <c r="I30" s="335" t="s">
        <v>153</v>
      </c>
      <c r="J30" s="333">
        <f t="shared" si="3"/>
        <v>0</v>
      </c>
      <c r="K30" s="333">
        <f t="shared" si="4"/>
        <v>0</v>
      </c>
      <c r="L30" s="334">
        <f t="shared" si="5"/>
        <v>0</v>
      </c>
      <c r="M30" s="354">
        <f t="shared" si="11"/>
        <v>0</v>
      </c>
      <c r="O30" s="353">
        <v>18</v>
      </c>
      <c r="P30" s="335" t="s">
        <v>153</v>
      </c>
      <c r="Q30" s="333">
        <f t="shared" si="6"/>
        <v>0</v>
      </c>
      <c r="R30" s="333">
        <f t="shared" si="7"/>
        <v>0</v>
      </c>
      <c r="S30" s="334">
        <f t="shared" si="8"/>
        <v>0</v>
      </c>
      <c r="T30" s="354">
        <f t="shared" si="9"/>
        <v>0</v>
      </c>
    </row>
    <row r="31" spans="1:20">
      <c r="A31" s="353">
        <v>19</v>
      </c>
      <c r="B31" s="335" t="s">
        <v>153</v>
      </c>
      <c r="C31" s="333">
        <f t="shared" si="0"/>
        <v>0</v>
      </c>
      <c r="D31" s="333">
        <f t="shared" si="1"/>
        <v>0</v>
      </c>
      <c r="E31" s="334">
        <f t="shared" si="2"/>
        <v>0</v>
      </c>
      <c r="F31" s="354">
        <f t="shared" si="10"/>
        <v>0</v>
      </c>
      <c r="H31" s="353">
        <v>19</v>
      </c>
      <c r="I31" s="335" t="s">
        <v>153</v>
      </c>
      <c r="J31" s="333">
        <f t="shared" si="3"/>
        <v>0</v>
      </c>
      <c r="K31" s="333">
        <f t="shared" si="4"/>
        <v>0</v>
      </c>
      <c r="L31" s="334">
        <f t="shared" si="5"/>
        <v>0</v>
      </c>
      <c r="M31" s="354">
        <f t="shared" si="11"/>
        <v>0</v>
      </c>
      <c r="O31" s="353">
        <v>19</v>
      </c>
      <c r="P31" s="335" t="s">
        <v>153</v>
      </c>
      <c r="Q31" s="333">
        <f t="shared" si="6"/>
        <v>0</v>
      </c>
      <c r="R31" s="333">
        <f t="shared" si="7"/>
        <v>0</v>
      </c>
      <c r="S31" s="334">
        <f t="shared" si="8"/>
        <v>0</v>
      </c>
      <c r="T31" s="354">
        <f t="shared" si="9"/>
        <v>0</v>
      </c>
    </row>
    <row r="32" spans="1:20">
      <c r="A32" s="353">
        <v>20</v>
      </c>
      <c r="B32" s="335" t="s">
        <v>153</v>
      </c>
      <c r="C32" s="333">
        <f t="shared" si="0"/>
        <v>0</v>
      </c>
      <c r="D32" s="333">
        <f t="shared" si="1"/>
        <v>0</v>
      </c>
      <c r="E32" s="334">
        <f t="shared" si="2"/>
        <v>0</v>
      </c>
      <c r="F32" s="354">
        <f t="shared" si="10"/>
        <v>0</v>
      </c>
      <c r="H32" s="353">
        <v>20</v>
      </c>
      <c r="I32" s="335" t="s">
        <v>153</v>
      </c>
      <c r="J32" s="333">
        <f t="shared" si="3"/>
        <v>0</v>
      </c>
      <c r="K32" s="333">
        <f t="shared" si="4"/>
        <v>0</v>
      </c>
      <c r="L32" s="334">
        <f t="shared" si="5"/>
        <v>0</v>
      </c>
      <c r="M32" s="354">
        <f t="shared" si="11"/>
        <v>0</v>
      </c>
      <c r="O32" s="353">
        <v>20</v>
      </c>
      <c r="P32" s="335" t="s">
        <v>153</v>
      </c>
      <c r="Q32" s="333">
        <f t="shared" si="6"/>
        <v>0</v>
      </c>
      <c r="R32" s="333">
        <f t="shared" si="7"/>
        <v>0</v>
      </c>
      <c r="S32" s="334">
        <f t="shared" si="8"/>
        <v>0</v>
      </c>
      <c r="T32" s="354">
        <f t="shared" si="9"/>
        <v>0</v>
      </c>
    </row>
    <row r="33" spans="1:20">
      <c r="A33" s="353">
        <v>21</v>
      </c>
      <c r="B33" s="335" t="s">
        <v>153</v>
      </c>
      <c r="C33" s="333">
        <f t="shared" si="0"/>
        <v>0</v>
      </c>
      <c r="D33" s="333">
        <f t="shared" si="1"/>
        <v>0</v>
      </c>
      <c r="E33" s="334">
        <f t="shared" si="2"/>
        <v>0</v>
      </c>
      <c r="F33" s="354">
        <f t="shared" si="10"/>
        <v>0</v>
      </c>
      <c r="H33" s="353">
        <v>21</v>
      </c>
      <c r="I33" s="335" t="s">
        <v>153</v>
      </c>
      <c r="J33" s="333">
        <f t="shared" si="3"/>
        <v>0</v>
      </c>
      <c r="K33" s="333">
        <f t="shared" si="4"/>
        <v>0</v>
      </c>
      <c r="L33" s="334">
        <f t="shared" si="5"/>
        <v>0</v>
      </c>
      <c r="M33" s="354">
        <f t="shared" si="11"/>
        <v>0</v>
      </c>
      <c r="O33" s="353">
        <v>21</v>
      </c>
      <c r="P33" s="335" t="s">
        <v>153</v>
      </c>
      <c r="Q33" s="333">
        <f t="shared" si="6"/>
        <v>0</v>
      </c>
      <c r="R33" s="333">
        <f t="shared" si="7"/>
        <v>0</v>
      </c>
      <c r="S33" s="334">
        <f t="shared" si="8"/>
        <v>0</v>
      </c>
      <c r="T33" s="354">
        <f t="shared" si="9"/>
        <v>0</v>
      </c>
    </row>
    <row r="34" spans="1:20">
      <c r="A34" s="353">
        <v>22</v>
      </c>
      <c r="B34" s="335" t="s">
        <v>153</v>
      </c>
      <c r="C34" s="333">
        <f t="shared" si="0"/>
        <v>0</v>
      </c>
      <c r="D34" s="333">
        <f t="shared" si="1"/>
        <v>0</v>
      </c>
      <c r="E34" s="334">
        <f t="shared" si="2"/>
        <v>0</v>
      </c>
      <c r="F34" s="354">
        <f t="shared" si="10"/>
        <v>0</v>
      </c>
      <c r="H34" s="353">
        <v>22</v>
      </c>
      <c r="I34" s="335" t="s">
        <v>153</v>
      </c>
      <c r="J34" s="333">
        <f t="shared" si="3"/>
        <v>0</v>
      </c>
      <c r="K34" s="333">
        <f t="shared" si="4"/>
        <v>0</v>
      </c>
      <c r="L34" s="334">
        <f t="shared" si="5"/>
        <v>0</v>
      </c>
      <c r="M34" s="354">
        <f t="shared" si="11"/>
        <v>0</v>
      </c>
      <c r="O34" s="353">
        <v>22</v>
      </c>
      <c r="P34" s="335" t="s">
        <v>153</v>
      </c>
      <c r="Q34" s="333">
        <f t="shared" si="6"/>
        <v>0</v>
      </c>
      <c r="R34" s="333">
        <f t="shared" si="7"/>
        <v>0</v>
      </c>
      <c r="S34" s="334">
        <f t="shared" si="8"/>
        <v>0</v>
      </c>
      <c r="T34" s="354">
        <f t="shared" si="9"/>
        <v>0</v>
      </c>
    </row>
    <row r="35" spans="1:20">
      <c r="A35" s="353">
        <v>23</v>
      </c>
      <c r="B35" s="335" t="s">
        <v>153</v>
      </c>
      <c r="C35" s="333">
        <f t="shared" si="0"/>
        <v>0</v>
      </c>
      <c r="D35" s="333">
        <f t="shared" si="1"/>
        <v>0</v>
      </c>
      <c r="E35" s="334">
        <f t="shared" si="2"/>
        <v>0</v>
      </c>
      <c r="F35" s="354">
        <f t="shared" si="10"/>
        <v>0</v>
      </c>
      <c r="H35" s="353">
        <v>23</v>
      </c>
      <c r="I35" s="335" t="s">
        <v>153</v>
      </c>
      <c r="J35" s="333">
        <f t="shared" si="3"/>
        <v>0</v>
      </c>
      <c r="K35" s="333">
        <f t="shared" si="4"/>
        <v>0</v>
      </c>
      <c r="L35" s="334">
        <f t="shared" si="5"/>
        <v>0</v>
      </c>
      <c r="M35" s="354">
        <f t="shared" si="11"/>
        <v>0</v>
      </c>
      <c r="O35" s="353">
        <v>23</v>
      </c>
      <c r="P35" s="335" t="s">
        <v>153</v>
      </c>
      <c r="Q35" s="333">
        <f t="shared" si="6"/>
        <v>0</v>
      </c>
      <c r="R35" s="333">
        <f t="shared" si="7"/>
        <v>0</v>
      </c>
      <c r="S35" s="334">
        <f t="shared" si="8"/>
        <v>0</v>
      </c>
      <c r="T35" s="354">
        <f t="shared" si="9"/>
        <v>0</v>
      </c>
    </row>
    <row r="36" spans="1:20">
      <c r="A36" s="355">
        <v>24</v>
      </c>
      <c r="B36" s="332" t="s">
        <v>153</v>
      </c>
      <c r="C36" s="330">
        <f t="shared" si="0"/>
        <v>0</v>
      </c>
      <c r="D36" s="330">
        <f t="shared" si="1"/>
        <v>0</v>
      </c>
      <c r="E36" s="331">
        <f t="shared" si="2"/>
        <v>0</v>
      </c>
      <c r="F36" s="356">
        <f t="shared" si="10"/>
        <v>0</v>
      </c>
      <c r="H36" s="355">
        <v>24</v>
      </c>
      <c r="I36" s="332" t="s">
        <v>153</v>
      </c>
      <c r="J36" s="330">
        <f t="shared" si="3"/>
        <v>0</v>
      </c>
      <c r="K36" s="330">
        <f t="shared" si="4"/>
        <v>0</v>
      </c>
      <c r="L36" s="331">
        <f t="shared" si="5"/>
        <v>0</v>
      </c>
      <c r="M36" s="356">
        <f t="shared" si="11"/>
        <v>0</v>
      </c>
      <c r="O36" s="355">
        <v>24</v>
      </c>
      <c r="P36" s="332" t="s">
        <v>153</v>
      </c>
      <c r="Q36" s="330">
        <f t="shared" si="6"/>
        <v>0</v>
      </c>
      <c r="R36" s="330">
        <f t="shared" si="7"/>
        <v>0</v>
      </c>
      <c r="S36" s="331">
        <f t="shared" si="8"/>
        <v>0</v>
      </c>
      <c r="T36" s="356">
        <f t="shared" si="9"/>
        <v>0</v>
      </c>
    </row>
    <row r="37" spans="1:20">
      <c r="A37" s="351">
        <v>25</v>
      </c>
      <c r="B37" s="341" t="s">
        <v>153</v>
      </c>
      <c r="C37" s="339">
        <f t="shared" si="0"/>
        <v>0</v>
      </c>
      <c r="D37" s="339">
        <f t="shared" si="1"/>
        <v>0</v>
      </c>
      <c r="E37" s="340">
        <f t="shared" si="2"/>
        <v>0</v>
      </c>
      <c r="F37" s="352">
        <f t="shared" si="10"/>
        <v>0</v>
      </c>
      <c r="H37" s="351">
        <v>25</v>
      </c>
      <c r="I37" s="341" t="s">
        <v>153</v>
      </c>
      <c r="J37" s="339">
        <f t="shared" si="3"/>
        <v>0</v>
      </c>
      <c r="K37" s="339">
        <f t="shared" si="4"/>
        <v>0</v>
      </c>
      <c r="L37" s="340">
        <f t="shared" si="5"/>
        <v>0</v>
      </c>
      <c r="M37" s="352">
        <f t="shared" si="11"/>
        <v>0</v>
      </c>
      <c r="O37" s="351">
        <v>25</v>
      </c>
      <c r="P37" s="341" t="s">
        <v>153</v>
      </c>
      <c r="Q37" s="339">
        <f t="shared" si="6"/>
        <v>0</v>
      </c>
      <c r="R37" s="339">
        <f t="shared" si="7"/>
        <v>0</v>
      </c>
      <c r="S37" s="340">
        <f t="shared" si="8"/>
        <v>0</v>
      </c>
      <c r="T37" s="352">
        <f t="shared" si="9"/>
        <v>0</v>
      </c>
    </row>
    <row r="38" spans="1:20">
      <c r="A38" s="353">
        <v>26</v>
      </c>
      <c r="B38" s="335" t="s">
        <v>153</v>
      </c>
      <c r="C38" s="333">
        <f t="shared" si="0"/>
        <v>0</v>
      </c>
      <c r="D38" s="333">
        <f t="shared" si="1"/>
        <v>0</v>
      </c>
      <c r="E38" s="334">
        <f t="shared" si="2"/>
        <v>0</v>
      </c>
      <c r="F38" s="354">
        <f t="shared" si="10"/>
        <v>0</v>
      </c>
      <c r="H38" s="353">
        <v>26</v>
      </c>
      <c r="I38" s="335" t="s">
        <v>153</v>
      </c>
      <c r="J38" s="333">
        <f t="shared" si="3"/>
        <v>0</v>
      </c>
      <c r="K38" s="333">
        <f t="shared" si="4"/>
        <v>0</v>
      </c>
      <c r="L38" s="334">
        <f t="shared" si="5"/>
        <v>0</v>
      </c>
      <c r="M38" s="354">
        <f t="shared" si="11"/>
        <v>0</v>
      </c>
      <c r="O38" s="353">
        <v>26</v>
      </c>
      <c r="P38" s="335" t="s">
        <v>153</v>
      </c>
      <c r="Q38" s="333">
        <f t="shared" si="6"/>
        <v>0</v>
      </c>
      <c r="R38" s="333">
        <f t="shared" si="7"/>
        <v>0</v>
      </c>
      <c r="S38" s="334">
        <f t="shared" si="8"/>
        <v>0</v>
      </c>
      <c r="T38" s="354">
        <f t="shared" si="9"/>
        <v>0</v>
      </c>
    </row>
    <row r="39" spans="1:20">
      <c r="A39" s="353">
        <v>27</v>
      </c>
      <c r="B39" s="335" t="s">
        <v>153</v>
      </c>
      <c r="C39" s="333">
        <f t="shared" si="0"/>
        <v>0</v>
      </c>
      <c r="D39" s="333">
        <f t="shared" si="1"/>
        <v>0</v>
      </c>
      <c r="E39" s="334">
        <f t="shared" si="2"/>
        <v>0</v>
      </c>
      <c r="F39" s="354">
        <f t="shared" si="10"/>
        <v>0</v>
      </c>
      <c r="H39" s="353">
        <v>27</v>
      </c>
      <c r="I39" s="335" t="s">
        <v>153</v>
      </c>
      <c r="J39" s="333">
        <f t="shared" si="3"/>
        <v>0</v>
      </c>
      <c r="K39" s="333">
        <f t="shared" si="4"/>
        <v>0</v>
      </c>
      <c r="L39" s="334">
        <f t="shared" si="5"/>
        <v>0</v>
      </c>
      <c r="M39" s="354">
        <f t="shared" si="11"/>
        <v>0</v>
      </c>
      <c r="O39" s="353">
        <v>27</v>
      </c>
      <c r="P39" s="335" t="s">
        <v>153</v>
      </c>
      <c r="Q39" s="333">
        <f t="shared" si="6"/>
        <v>0</v>
      </c>
      <c r="R39" s="333">
        <f t="shared" si="7"/>
        <v>0</v>
      </c>
      <c r="S39" s="334">
        <f t="shared" si="8"/>
        <v>0</v>
      </c>
      <c r="T39" s="354">
        <f t="shared" si="9"/>
        <v>0</v>
      </c>
    </row>
    <row r="40" spans="1:20">
      <c r="A40" s="353">
        <v>28</v>
      </c>
      <c r="B40" s="335" t="s">
        <v>153</v>
      </c>
      <c r="C40" s="333">
        <f t="shared" si="0"/>
        <v>0</v>
      </c>
      <c r="D40" s="333">
        <f t="shared" si="1"/>
        <v>0</v>
      </c>
      <c r="E40" s="334">
        <f t="shared" si="2"/>
        <v>0</v>
      </c>
      <c r="F40" s="354">
        <f t="shared" si="10"/>
        <v>0</v>
      </c>
      <c r="H40" s="353">
        <v>28</v>
      </c>
      <c r="I40" s="335" t="s">
        <v>153</v>
      </c>
      <c r="J40" s="333">
        <f t="shared" si="3"/>
        <v>0</v>
      </c>
      <c r="K40" s="333">
        <f t="shared" si="4"/>
        <v>0</v>
      </c>
      <c r="L40" s="334">
        <f t="shared" si="5"/>
        <v>0</v>
      </c>
      <c r="M40" s="354">
        <f t="shared" si="11"/>
        <v>0</v>
      </c>
      <c r="O40" s="353">
        <v>28</v>
      </c>
      <c r="P40" s="335" t="s">
        <v>153</v>
      </c>
      <c r="Q40" s="333">
        <f t="shared" si="6"/>
        <v>0</v>
      </c>
      <c r="R40" s="333">
        <f t="shared" si="7"/>
        <v>0</v>
      </c>
      <c r="S40" s="334">
        <f t="shared" si="8"/>
        <v>0</v>
      </c>
      <c r="T40" s="354">
        <f t="shared" si="9"/>
        <v>0</v>
      </c>
    </row>
    <row r="41" spans="1:20">
      <c r="A41" s="353">
        <v>29</v>
      </c>
      <c r="B41" s="335" t="s">
        <v>153</v>
      </c>
      <c r="C41" s="333">
        <f t="shared" si="0"/>
        <v>0</v>
      </c>
      <c r="D41" s="333">
        <f t="shared" si="1"/>
        <v>0</v>
      </c>
      <c r="E41" s="334">
        <f t="shared" si="2"/>
        <v>0</v>
      </c>
      <c r="F41" s="354">
        <f t="shared" si="10"/>
        <v>0</v>
      </c>
      <c r="H41" s="353">
        <v>29</v>
      </c>
      <c r="I41" s="335" t="s">
        <v>153</v>
      </c>
      <c r="J41" s="333">
        <f t="shared" si="3"/>
        <v>0</v>
      </c>
      <c r="K41" s="333">
        <f t="shared" si="4"/>
        <v>0</v>
      </c>
      <c r="L41" s="334">
        <f t="shared" si="5"/>
        <v>0</v>
      </c>
      <c r="M41" s="354">
        <f t="shared" si="11"/>
        <v>0</v>
      </c>
      <c r="O41" s="353">
        <v>29</v>
      </c>
      <c r="P41" s="335" t="s">
        <v>153</v>
      </c>
      <c r="Q41" s="333">
        <f t="shared" si="6"/>
        <v>0</v>
      </c>
      <c r="R41" s="333">
        <f t="shared" si="7"/>
        <v>0</v>
      </c>
      <c r="S41" s="334">
        <f t="shared" si="8"/>
        <v>0</v>
      </c>
      <c r="T41" s="354">
        <f t="shared" si="9"/>
        <v>0</v>
      </c>
    </row>
    <row r="42" spans="1:20">
      <c r="A42" s="353">
        <v>30</v>
      </c>
      <c r="B42" s="335" t="s">
        <v>153</v>
      </c>
      <c r="C42" s="333">
        <f t="shared" si="0"/>
        <v>0</v>
      </c>
      <c r="D42" s="333">
        <f t="shared" si="1"/>
        <v>0</v>
      </c>
      <c r="E42" s="334">
        <f t="shared" si="2"/>
        <v>0</v>
      </c>
      <c r="F42" s="354">
        <f t="shared" si="10"/>
        <v>0</v>
      </c>
      <c r="H42" s="353">
        <v>30</v>
      </c>
      <c r="I42" s="335" t="s">
        <v>153</v>
      </c>
      <c r="J42" s="333">
        <f t="shared" si="3"/>
        <v>0</v>
      </c>
      <c r="K42" s="333">
        <f t="shared" si="4"/>
        <v>0</v>
      </c>
      <c r="L42" s="334">
        <f t="shared" si="5"/>
        <v>0</v>
      </c>
      <c r="M42" s="354">
        <f t="shared" si="11"/>
        <v>0</v>
      </c>
      <c r="O42" s="353">
        <v>30</v>
      </c>
      <c r="P42" s="335" t="s">
        <v>153</v>
      </c>
      <c r="Q42" s="333">
        <f t="shared" si="6"/>
        <v>0</v>
      </c>
      <c r="R42" s="333">
        <f t="shared" si="7"/>
        <v>0</v>
      </c>
      <c r="S42" s="334">
        <f t="shared" si="8"/>
        <v>0</v>
      </c>
      <c r="T42" s="354">
        <f t="shared" si="9"/>
        <v>0</v>
      </c>
    </row>
    <row r="43" spans="1:20">
      <c r="A43" s="353">
        <v>31</v>
      </c>
      <c r="B43" s="335" t="s">
        <v>153</v>
      </c>
      <c r="C43" s="333">
        <f t="shared" si="0"/>
        <v>0</v>
      </c>
      <c r="D43" s="333">
        <f t="shared" si="1"/>
        <v>0</v>
      </c>
      <c r="E43" s="334">
        <f t="shared" si="2"/>
        <v>0</v>
      </c>
      <c r="F43" s="354">
        <f t="shared" si="10"/>
        <v>0</v>
      </c>
      <c r="H43" s="353">
        <v>31</v>
      </c>
      <c r="I43" s="335" t="s">
        <v>153</v>
      </c>
      <c r="J43" s="333">
        <f t="shared" si="3"/>
        <v>0</v>
      </c>
      <c r="K43" s="333">
        <f t="shared" si="4"/>
        <v>0</v>
      </c>
      <c r="L43" s="334">
        <f t="shared" si="5"/>
        <v>0</v>
      </c>
      <c r="M43" s="354">
        <f t="shared" si="11"/>
        <v>0</v>
      </c>
      <c r="O43" s="353">
        <v>31</v>
      </c>
      <c r="P43" s="335" t="s">
        <v>153</v>
      </c>
      <c r="Q43" s="333">
        <f t="shared" si="6"/>
        <v>0</v>
      </c>
      <c r="R43" s="333">
        <f t="shared" si="7"/>
        <v>0</v>
      </c>
      <c r="S43" s="334">
        <f t="shared" si="8"/>
        <v>0</v>
      </c>
      <c r="T43" s="354">
        <f t="shared" si="9"/>
        <v>0</v>
      </c>
    </row>
    <row r="44" spans="1:20">
      <c r="A44" s="353">
        <v>32</v>
      </c>
      <c r="B44" s="335" t="s">
        <v>153</v>
      </c>
      <c r="C44" s="333">
        <f t="shared" si="0"/>
        <v>0</v>
      </c>
      <c r="D44" s="333">
        <f t="shared" si="1"/>
        <v>0</v>
      </c>
      <c r="E44" s="334">
        <f t="shared" si="2"/>
        <v>0</v>
      </c>
      <c r="F44" s="354">
        <f t="shared" si="10"/>
        <v>0</v>
      </c>
      <c r="H44" s="353">
        <v>32</v>
      </c>
      <c r="I44" s="335" t="s">
        <v>153</v>
      </c>
      <c r="J44" s="333">
        <f t="shared" si="3"/>
        <v>0</v>
      </c>
      <c r="K44" s="333">
        <f t="shared" si="4"/>
        <v>0</v>
      </c>
      <c r="L44" s="334">
        <f t="shared" si="5"/>
        <v>0</v>
      </c>
      <c r="M44" s="354">
        <f t="shared" si="11"/>
        <v>0</v>
      </c>
      <c r="O44" s="353">
        <v>32</v>
      </c>
      <c r="P44" s="335" t="s">
        <v>153</v>
      </c>
      <c r="Q44" s="333">
        <f t="shared" si="6"/>
        <v>0</v>
      </c>
      <c r="R44" s="333">
        <f t="shared" si="7"/>
        <v>0</v>
      </c>
      <c r="S44" s="334">
        <f t="shared" si="8"/>
        <v>0</v>
      </c>
      <c r="T44" s="354">
        <f t="shared" si="9"/>
        <v>0</v>
      </c>
    </row>
    <row r="45" spans="1:20">
      <c r="A45" s="353">
        <v>33</v>
      </c>
      <c r="B45" s="335" t="s">
        <v>153</v>
      </c>
      <c r="C45" s="333">
        <f t="shared" ref="C45:C76" si="12">IF(A45&gt;C$6*12,0,IF(A45&gt;C$8,IF(C$10="元金均等返済",C$7/(C$6*12-C$8),E45-D45),0))</f>
        <v>0</v>
      </c>
      <c r="D45" s="333">
        <f t="shared" ref="D45:D76" si="13">IF(A45&gt;C$6*12,0,IF(A45&gt;C$8,IF(C$10="元金均等返済",F44*C$9/12,IPMT(C$9/12,A45-C$8,(C$6*12-C$8),C$7)*-1),C$7*C$9/12))</f>
        <v>0</v>
      </c>
      <c r="E45" s="334">
        <f t="shared" ref="E45:E76" si="14">IF(A45&gt;C$6*12,0,IF(A45&gt;C$8,IF(C$10="元金均等返済",C45+D45,PMT(C$9/12,(C$6*12-C$8),C$7)*-1),C45+D45))</f>
        <v>0</v>
      </c>
      <c r="F45" s="354">
        <f t="shared" si="10"/>
        <v>0</v>
      </c>
      <c r="H45" s="353">
        <v>33</v>
      </c>
      <c r="I45" s="335" t="s">
        <v>153</v>
      </c>
      <c r="J45" s="333">
        <f t="shared" ref="J45:J76" si="15">IF(H45&gt;J$6*12,0,IF(H45&gt;J$8,IF(J$10="元金均等返済",J$7/(J$6*12-J$8),L45-K45),0))</f>
        <v>0</v>
      </c>
      <c r="K45" s="333">
        <f t="shared" ref="K45:K76" si="16">IF(H45&gt;J$6*12,0,IF(H45&gt;J$8,IF(J$10="元金均等返済",M44*J$9/12,IPMT(J$9/12,H45-J$8,(J$6*12-J$8),J$7)*-1),J$7*J$9/12))</f>
        <v>0</v>
      </c>
      <c r="L45" s="334">
        <f t="shared" ref="L45:L76" si="17">IF(H45&gt;J$6*12,0,IF(H45&gt;J$8,IF(J$10="元金均等返済",J45+K45,PMT(J$9/12,(J$6*12-J$8),J$7)*-1),J45+K45))</f>
        <v>0</v>
      </c>
      <c r="M45" s="354">
        <f t="shared" si="11"/>
        <v>0</v>
      </c>
      <c r="O45" s="353">
        <v>33</v>
      </c>
      <c r="P45" s="335" t="s">
        <v>153</v>
      </c>
      <c r="Q45" s="333">
        <f t="shared" ref="Q45:Q76" si="18">C45+J45</f>
        <v>0</v>
      </c>
      <c r="R45" s="333">
        <f t="shared" ref="R45:R76" si="19">D45+K45</f>
        <v>0</v>
      </c>
      <c r="S45" s="334">
        <f t="shared" ref="S45:S76" si="20">E45+L45</f>
        <v>0</v>
      </c>
      <c r="T45" s="354">
        <f t="shared" ref="T45:T76" si="21">F45+M45</f>
        <v>0</v>
      </c>
    </row>
    <row r="46" spans="1:20">
      <c r="A46" s="353">
        <v>34</v>
      </c>
      <c r="B46" s="335" t="s">
        <v>153</v>
      </c>
      <c r="C46" s="333">
        <f t="shared" si="12"/>
        <v>0</v>
      </c>
      <c r="D46" s="333">
        <f t="shared" si="13"/>
        <v>0</v>
      </c>
      <c r="E46" s="334">
        <f t="shared" si="14"/>
        <v>0</v>
      </c>
      <c r="F46" s="354">
        <f t="shared" ref="F46:F77" si="22">F45-C46</f>
        <v>0</v>
      </c>
      <c r="H46" s="353">
        <v>34</v>
      </c>
      <c r="I46" s="335" t="s">
        <v>153</v>
      </c>
      <c r="J46" s="333">
        <f t="shared" si="15"/>
        <v>0</v>
      </c>
      <c r="K46" s="333">
        <f t="shared" si="16"/>
        <v>0</v>
      </c>
      <c r="L46" s="334">
        <f t="shared" si="17"/>
        <v>0</v>
      </c>
      <c r="M46" s="354">
        <f t="shared" ref="M46:M77" si="23">M45-J46</f>
        <v>0</v>
      </c>
      <c r="O46" s="353">
        <v>34</v>
      </c>
      <c r="P46" s="335" t="s">
        <v>153</v>
      </c>
      <c r="Q46" s="333">
        <f t="shared" si="18"/>
        <v>0</v>
      </c>
      <c r="R46" s="333">
        <f t="shared" si="19"/>
        <v>0</v>
      </c>
      <c r="S46" s="334">
        <f t="shared" si="20"/>
        <v>0</v>
      </c>
      <c r="T46" s="354">
        <f t="shared" si="21"/>
        <v>0</v>
      </c>
    </row>
    <row r="47" spans="1:20">
      <c r="A47" s="353">
        <v>35</v>
      </c>
      <c r="B47" s="335" t="s">
        <v>153</v>
      </c>
      <c r="C47" s="333">
        <f t="shared" si="12"/>
        <v>0</v>
      </c>
      <c r="D47" s="333">
        <f t="shared" si="13"/>
        <v>0</v>
      </c>
      <c r="E47" s="334">
        <f t="shared" si="14"/>
        <v>0</v>
      </c>
      <c r="F47" s="354">
        <f t="shared" si="22"/>
        <v>0</v>
      </c>
      <c r="H47" s="353">
        <v>35</v>
      </c>
      <c r="I47" s="335" t="s">
        <v>153</v>
      </c>
      <c r="J47" s="333">
        <f t="shared" si="15"/>
        <v>0</v>
      </c>
      <c r="K47" s="333">
        <f t="shared" si="16"/>
        <v>0</v>
      </c>
      <c r="L47" s="334">
        <f t="shared" si="17"/>
        <v>0</v>
      </c>
      <c r="M47" s="354">
        <f t="shared" si="23"/>
        <v>0</v>
      </c>
      <c r="O47" s="353">
        <v>35</v>
      </c>
      <c r="P47" s="335" t="s">
        <v>153</v>
      </c>
      <c r="Q47" s="333">
        <f t="shared" si="18"/>
        <v>0</v>
      </c>
      <c r="R47" s="333">
        <f t="shared" si="19"/>
        <v>0</v>
      </c>
      <c r="S47" s="334">
        <f t="shared" si="20"/>
        <v>0</v>
      </c>
      <c r="T47" s="354">
        <f t="shared" si="21"/>
        <v>0</v>
      </c>
    </row>
    <row r="48" spans="1:20">
      <c r="A48" s="355">
        <v>36</v>
      </c>
      <c r="B48" s="332" t="s">
        <v>153</v>
      </c>
      <c r="C48" s="330">
        <f t="shared" si="12"/>
        <v>0</v>
      </c>
      <c r="D48" s="330">
        <f t="shared" si="13"/>
        <v>0</v>
      </c>
      <c r="E48" s="331">
        <f t="shared" si="14"/>
        <v>0</v>
      </c>
      <c r="F48" s="356">
        <f t="shared" si="22"/>
        <v>0</v>
      </c>
      <c r="H48" s="355">
        <v>36</v>
      </c>
      <c r="I48" s="332" t="s">
        <v>153</v>
      </c>
      <c r="J48" s="330">
        <f t="shared" si="15"/>
        <v>0</v>
      </c>
      <c r="K48" s="330">
        <f t="shared" si="16"/>
        <v>0</v>
      </c>
      <c r="L48" s="331">
        <f t="shared" si="17"/>
        <v>0</v>
      </c>
      <c r="M48" s="356">
        <f t="shared" si="23"/>
        <v>0</v>
      </c>
      <c r="O48" s="355">
        <v>36</v>
      </c>
      <c r="P48" s="332" t="s">
        <v>153</v>
      </c>
      <c r="Q48" s="330">
        <f t="shared" si="18"/>
        <v>0</v>
      </c>
      <c r="R48" s="330">
        <f t="shared" si="19"/>
        <v>0</v>
      </c>
      <c r="S48" s="331">
        <f t="shared" si="20"/>
        <v>0</v>
      </c>
      <c r="T48" s="356">
        <f t="shared" si="21"/>
        <v>0</v>
      </c>
    </row>
    <row r="49" spans="1:20">
      <c r="A49" s="351">
        <v>37</v>
      </c>
      <c r="B49" s="341" t="s">
        <v>153</v>
      </c>
      <c r="C49" s="339">
        <f t="shared" si="12"/>
        <v>0</v>
      </c>
      <c r="D49" s="339">
        <f t="shared" si="13"/>
        <v>0</v>
      </c>
      <c r="E49" s="340">
        <f t="shared" si="14"/>
        <v>0</v>
      </c>
      <c r="F49" s="352">
        <f t="shared" si="22"/>
        <v>0</v>
      </c>
      <c r="H49" s="351">
        <v>37</v>
      </c>
      <c r="I49" s="341" t="s">
        <v>153</v>
      </c>
      <c r="J49" s="339">
        <f t="shared" si="15"/>
        <v>0</v>
      </c>
      <c r="K49" s="339">
        <f t="shared" si="16"/>
        <v>0</v>
      </c>
      <c r="L49" s="340">
        <f t="shared" si="17"/>
        <v>0</v>
      </c>
      <c r="M49" s="352">
        <f t="shared" si="23"/>
        <v>0</v>
      </c>
      <c r="O49" s="351">
        <v>37</v>
      </c>
      <c r="P49" s="341" t="s">
        <v>153</v>
      </c>
      <c r="Q49" s="339">
        <f t="shared" si="18"/>
        <v>0</v>
      </c>
      <c r="R49" s="339">
        <f t="shared" si="19"/>
        <v>0</v>
      </c>
      <c r="S49" s="340">
        <f t="shared" si="20"/>
        <v>0</v>
      </c>
      <c r="T49" s="352">
        <f t="shared" si="21"/>
        <v>0</v>
      </c>
    </row>
    <row r="50" spans="1:20">
      <c r="A50" s="353">
        <v>38</v>
      </c>
      <c r="B50" s="335" t="s">
        <v>153</v>
      </c>
      <c r="C50" s="333">
        <f t="shared" si="12"/>
        <v>0</v>
      </c>
      <c r="D50" s="333">
        <f t="shared" si="13"/>
        <v>0</v>
      </c>
      <c r="E50" s="334">
        <f t="shared" si="14"/>
        <v>0</v>
      </c>
      <c r="F50" s="354">
        <f t="shared" si="22"/>
        <v>0</v>
      </c>
      <c r="H50" s="353">
        <v>38</v>
      </c>
      <c r="I50" s="335" t="s">
        <v>153</v>
      </c>
      <c r="J50" s="333">
        <f t="shared" si="15"/>
        <v>0</v>
      </c>
      <c r="K50" s="333">
        <f t="shared" si="16"/>
        <v>0</v>
      </c>
      <c r="L50" s="334">
        <f t="shared" si="17"/>
        <v>0</v>
      </c>
      <c r="M50" s="354">
        <f t="shared" si="23"/>
        <v>0</v>
      </c>
      <c r="O50" s="353">
        <v>38</v>
      </c>
      <c r="P50" s="335" t="s">
        <v>153</v>
      </c>
      <c r="Q50" s="333">
        <f t="shared" si="18"/>
        <v>0</v>
      </c>
      <c r="R50" s="333">
        <f t="shared" si="19"/>
        <v>0</v>
      </c>
      <c r="S50" s="334">
        <f t="shared" si="20"/>
        <v>0</v>
      </c>
      <c r="T50" s="354">
        <f t="shared" si="21"/>
        <v>0</v>
      </c>
    </row>
    <row r="51" spans="1:20">
      <c r="A51" s="353">
        <v>39</v>
      </c>
      <c r="B51" s="335" t="s">
        <v>153</v>
      </c>
      <c r="C51" s="333">
        <f t="shared" si="12"/>
        <v>0</v>
      </c>
      <c r="D51" s="333">
        <f t="shared" si="13"/>
        <v>0</v>
      </c>
      <c r="E51" s="334">
        <f t="shared" si="14"/>
        <v>0</v>
      </c>
      <c r="F51" s="354">
        <f t="shared" si="22"/>
        <v>0</v>
      </c>
      <c r="H51" s="353">
        <v>39</v>
      </c>
      <c r="I51" s="335" t="s">
        <v>153</v>
      </c>
      <c r="J51" s="333">
        <f t="shared" si="15"/>
        <v>0</v>
      </c>
      <c r="K51" s="333">
        <f t="shared" si="16"/>
        <v>0</v>
      </c>
      <c r="L51" s="334">
        <f t="shared" si="17"/>
        <v>0</v>
      </c>
      <c r="M51" s="354">
        <f t="shared" si="23"/>
        <v>0</v>
      </c>
      <c r="O51" s="353">
        <v>39</v>
      </c>
      <c r="P51" s="335" t="s">
        <v>153</v>
      </c>
      <c r="Q51" s="333">
        <f t="shared" si="18"/>
        <v>0</v>
      </c>
      <c r="R51" s="333">
        <f t="shared" si="19"/>
        <v>0</v>
      </c>
      <c r="S51" s="334">
        <f t="shared" si="20"/>
        <v>0</v>
      </c>
      <c r="T51" s="354">
        <f t="shared" si="21"/>
        <v>0</v>
      </c>
    </row>
    <row r="52" spans="1:20">
      <c r="A52" s="353">
        <v>40</v>
      </c>
      <c r="B52" s="335" t="s">
        <v>153</v>
      </c>
      <c r="C52" s="333">
        <f t="shared" si="12"/>
        <v>0</v>
      </c>
      <c r="D52" s="333">
        <f t="shared" si="13"/>
        <v>0</v>
      </c>
      <c r="E52" s="334">
        <f t="shared" si="14"/>
        <v>0</v>
      </c>
      <c r="F52" s="354">
        <f t="shared" si="22"/>
        <v>0</v>
      </c>
      <c r="H52" s="353">
        <v>40</v>
      </c>
      <c r="I52" s="335" t="s">
        <v>153</v>
      </c>
      <c r="J52" s="333">
        <f t="shared" si="15"/>
        <v>0</v>
      </c>
      <c r="K52" s="333">
        <f t="shared" si="16"/>
        <v>0</v>
      </c>
      <c r="L52" s="334">
        <f t="shared" si="17"/>
        <v>0</v>
      </c>
      <c r="M52" s="354">
        <f t="shared" si="23"/>
        <v>0</v>
      </c>
      <c r="O52" s="353">
        <v>40</v>
      </c>
      <c r="P52" s="335" t="s">
        <v>153</v>
      </c>
      <c r="Q52" s="333">
        <f t="shared" si="18"/>
        <v>0</v>
      </c>
      <c r="R52" s="333">
        <f t="shared" si="19"/>
        <v>0</v>
      </c>
      <c r="S52" s="334">
        <f t="shared" si="20"/>
        <v>0</v>
      </c>
      <c r="T52" s="354">
        <f t="shared" si="21"/>
        <v>0</v>
      </c>
    </row>
    <row r="53" spans="1:20">
      <c r="A53" s="353">
        <v>41</v>
      </c>
      <c r="B53" s="335" t="s">
        <v>153</v>
      </c>
      <c r="C53" s="333">
        <f t="shared" si="12"/>
        <v>0</v>
      </c>
      <c r="D53" s="333">
        <f t="shared" si="13"/>
        <v>0</v>
      </c>
      <c r="E53" s="334">
        <f t="shared" si="14"/>
        <v>0</v>
      </c>
      <c r="F53" s="354">
        <f t="shared" si="22"/>
        <v>0</v>
      </c>
      <c r="H53" s="353">
        <v>41</v>
      </c>
      <c r="I53" s="335" t="s">
        <v>153</v>
      </c>
      <c r="J53" s="333">
        <f t="shared" si="15"/>
        <v>0</v>
      </c>
      <c r="K53" s="333">
        <f t="shared" si="16"/>
        <v>0</v>
      </c>
      <c r="L53" s="334">
        <f t="shared" si="17"/>
        <v>0</v>
      </c>
      <c r="M53" s="354">
        <f t="shared" si="23"/>
        <v>0</v>
      </c>
      <c r="O53" s="353">
        <v>41</v>
      </c>
      <c r="P53" s="335" t="s">
        <v>153</v>
      </c>
      <c r="Q53" s="333">
        <f t="shared" si="18"/>
        <v>0</v>
      </c>
      <c r="R53" s="333">
        <f t="shared" si="19"/>
        <v>0</v>
      </c>
      <c r="S53" s="334">
        <f t="shared" si="20"/>
        <v>0</v>
      </c>
      <c r="T53" s="354">
        <f t="shared" si="21"/>
        <v>0</v>
      </c>
    </row>
    <row r="54" spans="1:20">
      <c r="A54" s="353">
        <v>42</v>
      </c>
      <c r="B54" s="335" t="s">
        <v>153</v>
      </c>
      <c r="C54" s="333">
        <f t="shared" si="12"/>
        <v>0</v>
      </c>
      <c r="D54" s="333">
        <f t="shared" si="13"/>
        <v>0</v>
      </c>
      <c r="E54" s="334">
        <f t="shared" si="14"/>
        <v>0</v>
      </c>
      <c r="F54" s="354">
        <f t="shared" si="22"/>
        <v>0</v>
      </c>
      <c r="H54" s="353">
        <v>42</v>
      </c>
      <c r="I54" s="335" t="s">
        <v>153</v>
      </c>
      <c r="J54" s="333">
        <f t="shared" si="15"/>
        <v>0</v>
      </c>
      <c r="K54" s="333">
        <f t="shared" si="16"/>
        <v>0</v>
      </c>
      <c r="L54" s="334">
        <f t="shared" si="17"/>
        <v>0</v>
      </c>
      <c r="M54" s="354">
        <f t="shared" si="23"/>
        <v>0</v>
      </c>
      <c r="O54" s="353">
        <v>42</v>
      </c>
      <c r="P54" s="335" t="s">
        <v>153</v>
      </c>
      <c r="Q54" s="333">
        <f t="shared" si="18"/>
        <v>0</v>
      </c>
      <c r="R54" s="333">
        <f t="shared" si="19"/>
        <v>0</v>
      </c>
      <c r="S54" s="334">
        <f t="shared" si="20"/>
        <v>0</v>
      </c>
      <c r="T54" s="354">
        <f t="shared" si="21"/>
        <v>0</v>
      </c>
    </row>
    <row r="55" spans="1:20">
      <c r="A55" s="353">
        <v>43</v>
      </c>
      <c r="B55" s="335" t="s">
        <v>153</v>
      </c>
      <c r="C55" s="333">
        <f t="shared" si="12"/>
        <v>0</v>
      </c>
      <c r="D55" s="333">
        <f t="shared" si="13"/>
        <v>0</v>
      </c>
      <c r="E55" s="334">
        <f t="shared" si="14"/>
        <v>0</v>
      </c>
      <c r="F55" s="354">
        <f t="shared" si="22"/>
        <v>0</v>
      </c>
      <c r="H55" s="353">
        <v>43</v>
      </c>
      <c r="I55" s="335" t="s">
        <v>153</v>
      </c>
      <c r="J55" s="333">
        <f t="shared" si="15"/>
        <v>0</v>
      </c>
      <c r="K55" s="333">
        <f t="shared" si="16"/>
        <v>0</v>
      </c>
      <c r="L55" s="334">
        <f t="shared" si="17"/>
        <v>0</v>
      </c>
      <c r="M55" s="354">
        <f t="shared" si="23"/>
        <v>0</v>
      </c>
      <c r="O55" s="353">
        <v>43</v>
      </c>
      <c r="P55" s="335" t="s">
        <v>153</v>
      </c>
      <c r="Q55" s="333">
        <f t="shared" si="18"/>
        <v>0</v>
      </c>
      <c r="R55" s="333">
        <f t="shared" si="19"/>
        <v>0</v>
      </c>
      <c r="S55" s="334">
        <f t="shared" si="20"/>
        <v>0</v>
      </c>
      <c r="T55" s="354">
        <f t="shared" si="21"/>
        <v>0</v>
      </c>
    </row>
    <row r="56" spans="1:20">
      <c r="A56" s="353">
        <v>44</v>
      </c>
      <c r="B56" s="335" t="s">
        <v>153</v>
      </c>
      <c r="C56" s="333">
        <f t="shared" si="12"/>
        <v>0</v>
      </c>
      <c r="D56" s="333">
        <f t="shared" si="13"/>
        <v>0</v>
      </c>
      <c r="E56" s="334">
        <f t="shared" si="14"/>
        <v>0</v>
      </c>
      <c r="F56" s="354">
        <f t="shared" si="22"/>
        <v>0</v>
      </c>
      <c r="H56" s="353">
        <v>44</v>
      </c>
      <c r="I56" s="335" t="s">
        <v>153</v>
      </c>
      <c r="J56" s="333">
        <f t="shared" si="15"/>
        <v>0</v>
      </c>
      <c r="K56" s="333">
        <f t="shared" si="16"/>
        <v>0</v>
      </c>
      <c r="L56" s="334">
        <f t="shared" si="17"/>
        <v>0</v>
      </c>
      <c r="M56" s="354">
        <f t="shared" si="23"/>
        <v>0</v>
      </c>
      <c r="O56" s="353">
        <v>44</v>
      </c>
      <c r="P56" s="335" t="s">
        <v>153</v>
      </c>
      <c r="Q56" s="333">
        <f t="shared" si="18"/>
        <v>0</v>
      </c>
      <c r="R56" s="333">
        <f t="shared" si="19"/>
        <v>0</v>
      </c>
      <c r="S56" s="334">
        <f t="shared" si="20"/>
        <v>0</v>
      </c>
      <c r="T56" s="354">
        <f t="shared" si="21"/>
        <v>0</v>
      </c>
    </row>
    <row r="57" spans="1:20">
      <c r="A57" s="353">
        <v>45</v>
      </c>
      <c r="B57" s="335" t="s">
        <v>153</v>
      </c>
      <c r="C57" s="333">
        <f t="shared" si="12"/>
        <v>0</v>
      </c>
      <c r="D57" s="333">
        <f t="shared" si="13"/>
        <v>0</v>
      </c>
      <c r="E57" s="334">
        <f t="shared" si="14"/>
        <v>0</v>
      </c>
      <c r="F57" s="354">
        <f t="shared" si="22"/>
        <v>0</v>
      </c>
      <c r="H57" s="353">
        <v>45</v>
      </c>
      <c r="I57" s="335" t="s">
        <v>153</v>
      </c>
      <c r="J57" s="333">
        <f t="shared" si="15"/>
        <v>0</v>
      </c>
      <c r="K57" s="333">
        <f t="shared" si="16"/>
        <v>0</v>
      </c>
      <c r="L57" s="334">
        <f t="shared" si="17"/>
        <v>0</v>
      </c>
      <c r="M57" s="354">
        <f t="shared" si="23"/>
        <v>0</v>
      </c>
      <c r="O57" s="353">
        <v>45</v>
      </c>
      <c r="P57" s="335" t="s">
        <v>153</v>
      </c>
      <c r="Q57" s="333">
        <f t="shared" si="18"/>
        <v>0</v>
      </c>
      <c r="R57" s="333">
        <f t="shared" si="19"/>
        <v>0</v>
      </c>
      <c r="S57" s="334">
        <f t="shared" si="20"/>
        <v>0</v>
      </c>
      <c r="T57" s="354">
        <f t="shared" si="21"/>
        <v>0</v>
      </c>
    </row>
    <row r="58" spans="1:20">
      <c r="A58" s="353">
        <v>46</v>
      </c>
      <c r="B58" s="335" t="s">
        <v>153</v>
      </c>
      <c r="C58" s="333">
        <f t="shared" si="12"/>
        <v>0</v>
      </c>
      <c r="D58" s="333">
        <f t="shared" si="13"/>
        <v>0</v>
      </c>
      <c r="E58" s="334">
        <f t="shared" si="14"/>
        <v>0</v>
      </c>
      <c r="F58" s="354">
        <f t="shared" si="22"/>
        <v>0</v>
      </c>
      <c r="H58" s="353">
        <v>46</v>
      </c>
      <c r="I58" s="335" t="s">
        <v>153</v>
      </c>
      <c r="J58" s="333">
        <f t="shared" si="15"/>
        <v>0</v>
      </c>
      <c r="K58" s="333">
        <f t="shared" si="16"/>
        <v>0</v>
      </c>
      <c r="L58" s="334">
        <f t="shared" si="17"/>
        <v>0</v>
      </c>
      <c r="M58" s="354">
        <f t="shared" si="23"/>
        <v>0</v>
      </c>
      <c r="O58" s="353">
        <v>46</v>
      </c>
      <c r="P58" s="335" t="s">
        <v>153</v>
      </c>
      <c r="Q58" s="333">
        <f t="shared" si="18"/>
        <v>0</v>
      </c>
      <c r="R58" s="333">
        <f t="shared" si="19"/>
        <v>0</v>
      </c>
      <c r="S58" s="334">
        <f t="shared" si="20"/>
        <v>0</v>
      </c>
      <c r="T58" s="354">
        <f t="shared" si="21"/>
        <v>0</v>
      </c>
    </row>
    <row r="59" spans="1:20">
      <c r="A59" s="353">
        <v>47</v>
      </c>
      <c r="B59" s="335" t="s">
        <v>153</v>
      </c>
      <c r="C59" s="333">
        <f t="shared" si="12"/>
        <v>0</v>
      </c>
      <c r="D59" s="333">
        <f t="shared" si="13"/>
        <v>0</v>
      </c>
      <c r="E59" s="334">
        <f t="shared" si="14"/>
        <v>0</v>
      </c>
      <c r="F59" s="354">
        <f t="shared" si="22"/>
        <v>0</v>
      </c>
      <c r="H59" s="353">
        <v>47</v>
      </c>
      <c r="I59" s="335" t="s">
        <v>153</v>
      </c>
      <c r="J59" s="333">
        <f t="shared" si="15"/>
        <v>0</v>
      </c>
      <c r="K59" s="333">
        <f t="shared" si="16"/>
        <v>0</v>
      </c>
      <c r="L59" s="334">
        <f t="shared" si="17"/>
        <v>0</v>
      </c>
      <c r="M59" s="354">
        <f t="shared" si="23"/>
        <v>0</v>
      </c>
      <c r="O59" s="353">
        <v>47</v>
      </c>
      <c r="P59" s="335" t="s">
        <v>153</v>
      </c>
      <c r="Q59" s="333">
        <f t="shared" si="18"/>
        <v>0</v>
      </c>
      <c r="R59" s="333">
        <f t="shared" si="19"/>
        <v>0</v>
      </c>
      <c r="S59" s="334">
        <f t="shared" si="20"/>
        <v>0</v>
      </c>
      <c r="T59" s="354">
        <f t="shared" si="21"/>
        <v>0</v>
      </c>
    </row>
    <row r="60" spans="1:20">
      <c r="A60" s="355">
        <v>48</v>
      </c>
      <c r="B60" s="332" t="s">
        <v>153</v>
      </c>
      <c r="C60" s="330">
        <f t="shared" si="12"/>
        <v>0</v>
      </c>
      <c r="D60" s="330">
        <f t="shared" si="13"/>
        <v>0</v>
      </c>
      <c r="E60" s="331">
        <f t="shared" si="14"/>
        <v>0</v>
      </c>
      <c r="F60" s="356">
        <f t="shared" si="22"/>
        <v>0</v>
      </c>
      <c r="H60" s="355">
        <v>48</v>
      </c>
      <c r="I60" s="332" t="s">
        <v>153</v>
      </c>
      <c r="J60" s="330">
        <f t="shared" si="15"/>
        <v>0</v>
      </c>
      <c r="K60" s="330">
        <f t="shared" si="16"/>
        <v>0</v>
      </c>
      <c r="L60" s="331">
        <f t="shared" si="17"/>
        <v>0</v>
      </c>
      <c r="M60" s="356">
        <f t="shared" si="23"/>
        <v>0</v>
      </c>
      <c r="O60" s="355">
        <v>48</v>
      </c>
      <c r="P60" s="332" t="s">
        <v>153</v>
      </c>
      <c r="Q60" s="330">
        <f t="shared" si="18"/>
        <v>0</v>
      </c>
      <c r="R60" s="330">
        <f t="shared" si="19"/>
        <v>0</v>
      </c>
      <c r="S60" s="331">
        <f t="shared" si="20"/>
        <v>0</v>
      </c>
      <c r="T60" s="356">
        <f t="shared" si="21"/>
        <v>0</v>
      </c>
    </row>
    <row r="61" spans="1:20">
      <c r="A61" s="351">
        <v>49</v>
      </c>
      <c r="B61" s="341" t="s">
        <v>153</v>
      </c>
      <c r="C61" s="339">
        <f t="shared" si="12"/>
        <v>0</v>
      </c>
      <c r="D61" s="339">
        <f t="shared" si="13"/>
        <v>0</v>
      </c>
      <c r="E61" s="340">
        <f t="shared" si="14"/>
        <v>0</v>
      </c>
      <c r="F61" s="352">
        <f t="shared" si="22"/>
        <v>0</v>
      </c>
      <c r="H61" s="351">
        <v>49</v>
      </c>
      <c r="I61" s="341" t="s">
        <v>153</v>
      </c>
      <c r="J61" s="339">
        <f t="shared" si="15"/>
        <v>0</v>
      </c>
      <c r="K61" s="339">
        <f t="shared" si="16"/>
        <v>0</v>
      </c>
      <c r="L61" s="340">
        <f t="shared" si="17"/>
        <v>0</v>
      </c>
      <c r="M61" s="352">
        <f t="shared" si="23"/>
        <v>0</v>
      </c>
      <c r="O61" s="351">
        <v>49</v>
      </c>
      <c r="P61" s="341" t="s">
        <v>153</v>
      </c>
      <c r="Q61" s="339">
        <f t="shared" si="18"/>
        <v>0</v>
      </c>
      <c r="R61" s="339">
        <f t="shared" si="19"/>
        <v>0</v>
      </c>
      <c r="S61" s="340">
        <f t="shared" si="20"/>
        <v>0</v>
      </c>
      <c r="T61" s="352">
        <f t="shared" si="21"/>
        <v>0</v>
      </c>
    </row>
    <row r="62" spans="1:20">
      <c r="A62" s="353">
        <v>50</v>
      </c>
      <c r="B62" s="335" t="s">
        <v>153</v>
      </c>
      <c r="C62" s="333">
        <f t="shared" si="12"/>
        <v>0</v>
      </c>
      <c r="D62" s="333">
        <f t="shared" si="13"/>
        <v>0</v>
      </c>
      <c r="E62" s="334">
        <f t="shared" si="14"/>
        <v>0</v>
      </c>
      <c r="F62" s="354">
        <f t="shared" si="22"/>
        <v>0</v>
      </c>
      <c r="H62" s="353">
        <v>50</v>
      </c>
      <c r="I62" s="335" t="s">
        <v>153</v>
      </c>
      <c r="J62" s="333">
        <f t="shared" si="15"/>
        <v>0</v>
      </c>
      <c r="K62" s="333">
        <f t="shared" si="16"/>
        <v>0</v>
      </c>
      <c r="L62" s="334">
        <f t="shared" si="17"/>
        <v>0</v>
      </c>
      <c r="M62" s="354">
        <f t="shared" si="23"/>
        <v>0</v>
      </c>
      <c r="O62" s="353">
        <v>50</v>
      </c>
      <c r="P62" s="335" t="s">
        <v>153</v>
      </c>
      <c r="Q62" s="333">
        <f t="shared" si="18"/>
        <v>0</v>
      </c>
      <c r="R62" s="333">
        <f t="shared" si="19"/>
        <v>0</v>
      </c>
      <c r="S62" s="334">
        <f t="shared" si="20"/>
        <v>0</v>
      </c>
      <c r="T62" s="354">
        <f t="shared" si="21"/>
        <v>0</v>
      </c>
    </row>
    <row r="63" spans="1:20">
      <c r="A63" s="353">
        <v>51</v>
      </c>
      <c r="B63" s="335" t="s">
        <v>153</v>
      </c>
      <c r="C63" s="333">
        <f t="shared" si="12"/>
        <v>0</v>
      </c>
      <c r="D63" s="333">
        <f t="shared" si="13"/>
        <v>0</v>
      </c>
      <c r="E63" s="334">
        <f t="shared" si="14"/>
        <v>0</v>
      </c>
      <c r="F63" s="354">
        <f t="shared" si="22"/>
        <v>0</v>
      </c>
      <c r="H63" s="353">
        <v>51</v>
      </c>
      <c r="I63" s="335" t="s">
        <v>153</v>
      </c>
      <c r="J63" s="333">
        <f t="shared" si="15"/>
        <v>0</v>
      </c>
      <c r="K63" s="333">
        <f t="shared" si="16"/>
        <v>0</v>
      </c>
      <c r="L63" s="334">
        <f t="shared" si="17"/>
        <v>0</v>
      </c>
      <c r="M63" s="354">
        <f t="shared" si="23"/>
        <v>0</v>
      </c>
      <c r="O63" s="353">
        <v>51</v>
      </c>
      <c r="P63" s="335" t="s">
        <v>153</v>
      </c>
      <c r="Q63" s="333">
        <f t="shared" si="18"/>
        <v>0</v>
      </c>
      <c r="R63" s="333">
        <f t="shared" si="19"/>
        <v>0</v>
      </c>
      <c r="S63" s="334">
        <f t="shared" si="20"/>
        <v>0</v>
      </c>
      <c r="T63" s="354">
        <f t="shared" si="21"/>
        <v>0</v>
      </c>
    </row>
    <row r="64" spans="1:20">
      <c r="A64" s="353">
        <v>52</v>
      </c>
      <c r="B64" s="335" t="s">
        <v>153</v>
      </c>
      <c r="C64" s="333">
        <f t="shared" si="12"/>
        <v>0</v>
      </c>
      <c r="D64" s="333">
        <f t="shared" si="13"/>
        <v>0</v>
      </c>
      <c r="E64" s="334">
        <f t="shared" si="14"/>
        <v>0</v>
      </c>
      <c r="F64" s="354">
        <f t="shared" si="22"/>
        <v>0</v>
      </c>
      <c r="H64" s="353">
        <v>52</v>
      </c>
      <c r="I64" s="335" t="s">
        <v>153</v>
      </c>
      <c r="J64" s="333">
        <f t="shared" si="15"/>
        <v>0</v>
      </c>
      <c r="K64" s="333">
        <f t="shared" si="16"/>
        <v>0</v>
      </c>
      <c r="L64" s="334">
        <f t="shared" si="17"/>
        <v>0</v>
      </c>
      <c r="M64" s="354">
        <f t="shared" si="23"/>
        <v>0</v>
      </c>
      <c r="O64" s="353">
        <v>52</v>
      </c>
      <c r="P64" s="335" t="s">
        <v>153</v>
      </c>
      <c r="Q64" s="333">
        <f t="shared" si="18"/>
        <v>0</v>
      </c>
      <c r="R64" s="333">
        <f t="shared" si="19"/>
        <v>0</v>
      </c>
      <c r="S64" s="334">
        <f t="shared" si="20"/>
        <v>0</v>
      </c>
      <c r="T64" s="354">
        <f t="shared" si="21"/>
        <v>0</v>
      </c>
    </row>
    <row r="65" spans="1:20">
      <c r="A65" s="353">
        <v>53</v>
      </c>
      <c r="B65" s="335" t="s">
        <v>153</v>
      </c>
      <c r="C65" s="333">
        <f t="shared" si="12"/>
        <v>0</v>
      </c>
      <c r="D65" s="333">
        <f t="shared" si="13"/>
        <v>0</v>
      </c>
      <c r="E65" s="334">
        <f t="shared" si="14"/>
        <v>0</v>
      </c>
      <c r="F65" s="354">
        <f t="shared" si="22"/>
        <v>0</v>
      </c>
      <c r="H65" s="353">
        <v>53</v>
      </c>
      <c r="I65" s="335" t="s">
        <v>153</v>
      </c>
      <c r="J65" s="333">
        <f t="shared" si="15"/>
        <v>0</v>
      </c>
      <c r="K65" s="333">
        <f t="shared" si="16"/>
        <v>0</v>
      </c>
      <c r="L65" s="334">
        <f t="shared" si="17"/>
        <v>0</v>
      </c>
      <c r="M65" s="354">
        <f t="shared" si="23"/>
        <v>0</v>
      </c>
      <c r="O65" s="353">
        <v>53</v>
      </c>
      <c r="P65" s="335" t="s">
        <v>153</v>
      </c>
      <c r="Q65" s="333">
        <f t="shared" si="18"/>
        <v>0</v>
      </c>
      <c r="R65" s="333">
        <f t="shared" si="19"/>
        <v>0</v>
      </c>
      <c r="S65" s="334">
        <f t="shared" si="20"/>
        <v>0</v>
      </c>
      <c r="T65" s="354">
        <f t="shared" si="21"/>
        <v>0</v>
      </c>
    </row>
    <row r="66" spans="1:20">
      <c r="A66" s="353">
        <v>54</v>
      </c>
      <c r="B66" s="335" t="s">
        <v>153</v>
      </c>
      <c r="C66" s="333">
        <f t="shared" si="12"/>
        <v>0</v>
      </c>
      <c r="D66" s="333">
        <f t="shared" si="13"/>
        <v>0</v>
      </c>
      <c r="E66" s="334">
        <f t="shared" si="14"/>
        <v>0</v>
      </c>
      <c r="F66" s="354">
        <f t="shared" si="22"/>
        <v>0</v>
      </c>
      <c r="H66" s="353">
        <v>54</v>
      </c>
      <c r="I66" s="335" t="s">
        <v>153</v>
      </c>
      <c r="J66" s="333">
        <f t="shared" si="15"/>
        <v>0</v>
      </c>
      <c r="K66" s="333">
        <f t="shared" si="16"/>
        <v>0</v>
      </c>
      <c r="L66" s="334">
        <f t="shared" si="17"/>
        <v>0</v>
      </c>
      <c r="M66" s="354">
        <f t="shared" si="23"/>
        <v>0</v>
      </c>
      <c r="O66" s="353">
        <v>54</v>
      </c>
      <c r="P66" s="335" t="s">
        <v>153</v>
      </c>
      <c r="Q66" s="333">
        <f t="shared" si="18"/>
        <v>0</v>
      </c>
      <c r="R66" s="333">
        <f t="shared" si="19"/>
        <v>0</v>
      </c>
      <c r="S66" s="334">
        <f t="shared" si="20"/>
        <v>0</v>
      </c>
      <c r="T66" s="354">
        <f t="shared" si="21"/>
        <v>0</v>
      </c>
    </row>
    <row r="67" spans="1:20">
      <c r="A67" s="353">
        <v>55</v>
      </c>
      <c r="B67" s="335" t="s">
        <v>153</v>
      </c>
      <c r="C67" s="333">
        <f t="shared" si="12"/>
        <v>0</v>
      </c>
      <c r="D67" s="333">
        <f t="shared" si="13"/>
        <v>0</v>
      </c>
      <c r="E67" s="334">
        <f t="shared" si="14"/>
        <v>0</v>
      </c>
      <c r="F67" s="354">
        <f t="shared" si="22"/>
        <v>0</v>
      </c>
      <c r="H67" s="353">
        <v>55</v>
      </c>
      <c r="I67" s="335" t="s">
        <v>153</v>
      </c>
      <c r="J67" s="333">
        <f t="shared" si="15"/>
        <v>0</v>
      </c>
      <c r="K67" s="333">
        <f t="shared" si="16"/>
        <v>0</v>
      </c>
      <c r="L67" s="334">
        <f t="shared" si="17"/>
        <v>0</v>
      </c>
      <c r="M67" s="354">
        <f t="shared" si="23"/>
        <v>0</v>
      </c>
      <c r="O67" s="353">
        <v>55</v>
      </c>
      <c r="P67" s="335" t="s">
        <v>153</v>
      </c>
      <c r="Q67" s="333">
        <f t="shared" si="18"/>
        <v>0</v>
      </c>
      <c r="R67" s="333">
        <f t="shared" si="19"/>
        <v>0</v>
      </c>
      <c r="S67" s="334">
        <f t="shared" si="20"/>
        <v>0</v>
      </c>
      <c r="T67" s="354">
        <f t="shared" si="21"/>
        <v>0</v>
      </c>
    </row>
    <row r="68" spans="1:20">
      <c r="A68" s="353">
        <v>56</v>
      </c>
      <c r="B68" s="335" t="s">
        <v>153</v>
      </c>
      <c r="C68" s="333">
        <f t="shared" si="12"/>
        <v>0</v>
      </c>
      <c r="D68" s="333">
        <f t="shared" si="13"/>
        <v>0</v>
      </c>
      <c r="E68" s="334">
        <f t="shared" si="14"/>
        <v>0</v>
      </c>
      <c r="F68" s="354">
        <f t="shared" si="22"/>
        <v>0</v>
      </c>
      <c r="H68" s="353">
        <v>56</v>
      </c>
      <c r="I68" s="335" t="s">
        <v>153</v>
      </c>
      <c r="J68" s="333">
        <f t="shared" si="15"/>
        <v>0</v>
      </c>
      <c r="K68" s="333">
        <f t="shared" si="16"/>
        <v>0</v>
      </c>
      <c r="L68" s="334">
        <f t="shared" si="17"/>
        <v>0</v>
      </c>
      <c r="M68" s="354">
        <f t="shared" si="23"/>
        <v>0</v>
      </c>
      <c r="O68" s="353">
        <v>56</v>
      </c>
      <c r="P68" s="335" t="s">
        <v>153</v>
      </c>
      <c r="Q68" s="333">
        <f t="shared" si="18"/>
        <v>0</v>
      </c>
      <c r="R68" s="333">
        <f t="shared" si="19"/>
        <v>0</v>
      </c>
      <c r="S68" s="334">
        <f t="shared" si="20"/>
        <v>0</v>
      </c>
      <c r="T68" s="354">
        <f t="shared" si="21"/>
        <v>0</v>
      </c>
    </row>
    <row r="69" spans="1:20">
      <c r="A69" s="353">
        <v>57</v>
      </c>
      <c r="B69" s="335" t="s">
        <v>153</v>
      </c>
      <c r="C69" s="333">
        <f t="shared" si="12"/>
        <v>0</v>
      </c>
      <c r="D69" s="333">
        <f t="shared" si="13"/>
        <v>0</v>
      </c>
      <c r="E69" s="334">
        <f t="shared" si="14"/>
        <v>0</v>
      </c>
      <c r="F69" s="354">
        <f t="shared" si="22"/>
        <v>0</v>
      </c>
      <c r="H69" s="353">
        <v>57</v>
      </c>
      <c r="I69" s="335" t="s">
        <v>153</v>
      </c>
      <c r="J69" s="333">
        <f t="shared" si="15"/>
        <v>0</v>
      </c>
      <c r="K69" s="333">
        <f t="shared" si="16"/>
        <v>0</v>
      </c>
      <c r="L69" s="334">
        <f t="shared" si="17"/>
        <v>0</v>
      </c>
      <c r="M69" s="354">
        <f t="shared" si="23"/>
        <v>0</v>
      </c>
      <c r="O69" s="353">
        <v>57</v>
      </c>
      <c r="P69" s="335" t="s">
        <v>153</v>
      </c>
      <c r="Q69" s="333">
        <f t="shared" si="18"/>
        <v>0</v>
      </c>
      <c r="R69" s="333">
        <f t="shared" si="19"/>
        <v>0</v>
      </c>
      <c r="S69" s="334">
        <f t="shared" si="20"/>
        <v>0</v>
      </c>
      <c r="T69" s="354">
        <f t="shared" si="21"/>
        <v>0</v>
      </c>
    </row>
    <row r="70" spans="1:20">
      <c r="A70" s="353">
        <v>58</v>
      </c>
      <c r="B70" s="335" t="s">
        <v>153</v>
      </c>
      <c r="C70" s="333">
        <f t="shared" si="12"/>
        <v>0</v>
      </c>
      <c r="D70" s="333">
        <f t="shared" si="13"/>
        <v>0</v>
      </c>
      <c r="E70" s="334">
        <f t="shared" si="14"/>
        <v>0</v>
      </c>
      <c r="F70" s="354">
        <f t="shared" si="22"/>
        <v>0</v>
      </c>
      <c r="H70" s="353">
        <v>58</v>
      </c>
      <c r="I70" s="335" t="s">
        <v>153</v>
      </c>
      <c r="J70" s="333">
        <f t="shared" si="15"/>
        <v>0</v>
      </c>
      <c r="K70" s="333">
        <f t="shared" si="16"/>
        <v>0</v>
      </c>
      <c r="L70" s="334">
        <f t="shared" si="17"/>
        <v>0</v>
      </c>
      <c r="M70" s="354">
        <f t="shared" si="23"/>
        <v>0</v>
      </c>
      <c r="O70" s="353">
        <v>58</v>
      </c>
      <c r="P70" s="335" t="s">
        <v>153</v>
      </c>
      <c r="Q70" s="333">
        <f t="shared" si="18"/>
        <v>0</v>
      </c>
      <c r="R70" s="333">
        <f t="shared" si="19"/>
        <v>0</v>
      </c>
      <c r="S70" s="334">
        <f t="shared" si="20"/>
        <v>0</v>
      </c>
      <c r="T70" s="354">
        <f t="shared" si="21"/>
        <v>0</v>
      </c>
    </row>
    <row r="71" spans="1:20">
      <c r="A71" s="353">
        <v>59</v>
      </c>
      <c r="B71" s="335" t="s">
        <v>153</v>
      </c>
      <c r="C71" s="333">
        <f t="shared" si="12"/>
        <v>0</v>
      </c>
      <c r="D71" s="333">
        <f t="shared" si="13"/>
        <v>0</v>
      </c>
      <c r="E71" s="334">
        <f t="shared" si="14"/>
        <v>0</v>
      </c>
      <c r="F71" s="354">
        <f t="shared" si="22"/>
        <v>0</v>
      </c>
      <c r="H71" s="353">
        <v>59</v>
      </c>
      <c r="I71" s="335" t="s">
        <v>153</v>
      </c>
      <c r="J71" s="333">
        <f t="shared" si="15"/>
        <v>0</v>
      </c>
      <c r="K71" s="333">
        <f t="shared" si="16"/>
        <v>0</v>
      </c>
      <c r="L71" s="334">
        <f t="shared" si="17"/>
        <v>0</v>
      </c>
      <c r="M71" s="354">
        <f t="shared" si="23"/>
        <v>0</v>
      </c>
      <c r="O71" s="353">
        <v>59</v>
      </c>
      <c r="P71" s="335" t="s">
        <v>153</v>
      </c>
      <c r="Q71" s="333">
        <f t="shared" si="18"/>
        <v>0</v>
      </c>
      <c r="R71" s="333">
        <f t="shared" si="19"/>
        <v>0</v>
      </c>
      <c r="S71" s="334">
        <f t="shared" si="20"/>
        <v>0</v>
      </c>
      <c r="T71" s="354">
        <f t="shared" si="21"/>
        <v>0</v>
      </c>
    </row>
    <row r="72" spans="1:20" ht="15" thickBot="1">
      <c r="A72" s="359">
        <v>60</v>
      </c>
      <c r="B72" s="360" t="s">
        <v>153</v>
      </c>
      <c r="C72" s="361">
        <f t="shared" si="12"/>
        <v>0</v>
      </c>
      <c r="D72" s="361">
        <f t="shared" si="13"/>
        <v>0</v>
      </c>
      <c r="E72" s="362">
        <f t="shared" si="14"/>
        <v>0</v>
      </c>
      <c r="F72" s="363">
        <f t="shared" si="22"/>
        <v>0</v>
      </c>
      <c r="H72" s="355">
        <v>60</v>
      </c>
      <c r="I72" s="332" t="s">
        <v>153</v>
      </c>
      <c r="J72" s="330">
        <f t="shared" si="15"/>
        <v>0</v>
      </c>
      <c r="K72" s="330">
        <f t="shared" si="16"/>
        <v>0</v>
      </c>
      <c r="L72" s="331">
        <f t="shared" si="17"/>
        <v>0</v>
      </c>
      <c r="M72" s="356">
        <f t="shared" si="23"/>
        <v>0</v>
      </c>
      <c r="O72" s="355">
        <v>60</v>
      </c>
      <c r="P72" s="332" t="s">
        <v>153</v>
      </c>
      <c r="Q72" s="330">
        <f t="shared" si="18"/>
        <v>0</v>
      </c>
      <c r="R72" s="330">
        <f t="shared" si="19"/>
        <v>0</v>
      </c>
      <c r="S72" s="331">
        <f t="shared" si="20"/>
        <v>0</v>
      </c>
      <c r="T72" s="356">
        <f t="shared" si="21"/>
        <v>0</v>
      </c>
    </row>
    <row r="73" spans="1:20">
      <c r="A73" s="357">
        <v>61</v>
      </c>
      <c r="B73" s="338" t="s">
        <v>153</v>
      </c>
      <c r="C73" s="336">
        <f t="shared" si="12"/>
        <v>0</v>
      </c>
      <c r="D73" s="336">
        <f t="shared" si="13"/>
        <v>0</v>
      </c>
      <c r="E73" s="337">
        <f t="shared" si="14"/>
        <v>0</v>
      </c>
      <c r="F73" s="358">
        <f t="shared" si="22"/>
        <v>0</v>
      </c>
      <c r="H73" s="351">
        <v>61</v>
      </c>
      <c r="I73" s="341" t="s">
        <v>153</v>
      </c>
      <c r="J73" s="339">
        <f t="shared" si="15"/>
        <v>0</v>
      </c>
      <c r="K73" s="339">
        <f t="shared" si="16"/>
        <v>0</v>
      </c>
      <c r="L73" s="340">
        <f t="shared" si="17"/>
        <v>0</v>
      </c>
      <c r="M73" s="352">
        <f t="shared" si="23"/>
        <v>0</v>
      </c>
      <c r="O73" s="351">
        <v>61</v>
      </c>
      <c r="P73" s="341" t="s">
        <v>153</v>
      </c>
      <c r="Q73" s="339">
        <f t="shared" si="18"/>
        <v>0</v>
      </c>
      <c r="R73" s="339">
        <f t="shared" si="19"/>
        <v>0</v>
      </c>
      <c r="S73" s="340">
        <f t="shared" si="20"/>
        <v>0</v>
      </c>
      <c r="T73" s="352">
        <f t="shared" si="21"/>
        <v>0</v>
      </c>
    </row>
    <row r="74" spans="1:20">
      <c r="A74" s="353">
        <v>62</v>
      </c>
      <c r="B74" s="335" t="s">
        <v>153</v>
      </c>
      <c r="C74" s="333">
        <f t="shared" si="12"/>
        <v>0</v>
      </c>
      <c r="D74" s="333">
        <f t="shared" si="13"/>
        <v>0</v>
      </c>
      <c r="E74" s="334">
        <f t="shared" si="14"/>
        <v>0</v>
      </c>
      <c r="F74" s="354">
        <f t="shared" si="22"/>
        <v>0</v>
      </c>
      <c r="H74" s="353">
        <v>62</v>
      </c>
      <c r="I74" s="335" t="s">
        <v>153</v>
      </c>
      <c r="J74" s="333">
        <f t="shared" si="15"/>
        <v>0</v>
      </c>
      <c r="K74" s="333">
        <f t="shared" si="16"/>
        <v>0</v>
      </c>
      <c r="L74" s="334">
        <f t="shared" si="17"/>
        <v>0</v>
      </c>
      <c r="M74" s="354">
        <f t="shared" si="23"/>
        <v>0</v>
      </c>
      <c r="O74" s="353">
        <v>62</v>
      </c>
      <c r="P74" s="335" t="s">
        <v>153</v>
      </c>
      <c r="Q74" s="333">
        <f t="shared" si="18"/>
        <v>0</v>
      </c>
      <c r="R74" s="333">
        <f t="shared" si="19"/>
        <v>0</v>
      </c>
      <c r="S74" s="334">
        <f t="shared" si="20"/>
        <v>0</v>
      </c>
      <c r="T74" s="354">
        <f t="shared" si="21"/>
        <v>0</v>
      </c>
    </row>
    <row r="75" spans="1:20">
      <c r="A75" s="353">
        <v>63</v>
      </c>
      <c r="B75" s="335" t="s">
        <v>153</v>
      </c>
      <c r="C75" s="333">
        <f t="shared" si="12"/>
        <v>0</v>
      </c>
      <c r="D75" s="333">
        <f t="shared" si="13"/>
        <v>0</v>
      </c>
      <c r="E75" s="334">
        <f t="shared" si="14"/>
        <v>0</v>
      </c>
      <c r="F75" s="354">
        <f t="shared" si="22"/>
        <v>0</v>
      </c>
      <c r="H75" s="353">
        <v>63</v>
      </c>
      <c r="I75" s="335" t="s">
        <v>153</v>
      </c>
      <c r="J75" s="333">
        <f t="shared" si="15"/>
        <v>0</v>
      </c>
      <c r="K75" s="333">
        <f t="shared" si="16"/>
        <v>0</v>
      </c>
      <c r="L75" s="334">
        <f t="shared" si="17"/>
        <v>0</v>
      </c>
      <c r="M75" s="354">
        <f t="shared" si="23"/>
        <v>0</v>
      </c>
      <c r="O75" s="353">
        <v>63</v>
      </c>
      <c r="P75" s="335" t="s">
        <v>153</v>
      </c>
      <c r="Q75" s="333">
        <f t="shared" si="18"/>
        <v>0</v>
      </c>
      <c r="R75" s="333">
        <f t="shared" si="19"/>
        <v>0</v>
      </c>
      <c r="S75" s="334">
        <f t="shared" si="20"/>
        <v>0</v>
      </c>
      <c r="T75" s="354">
        <f t="shared" si="21"/>
        <v>0</v>
      </c>
    </row>
    <row r="76" spans="1:20">
      <c r="A76" s="353">
        <v>64</v>
      </c>
      <c r="B76" s="335" t="s">
        <v>153</v>
      </c>
      <c r="C76" s="333">
        <f t="shared" si="12"/>
        <v>0</v>
      </c>
      <c r="D76" s="333">
        <f t="shared" si="13"/>
        <v>0</v>
      </c>
      <c r="E76" s="334">
        <f t="shared" si="14"/>
        <v>0</v>
      </c>
      <c r="F76" s="354">
        <f t="shared" si="22"/>
        <v>0</v>
      </c>
      <c r="H76" s="353">
        <v>64</v>
      </c>
      <c r="I76" s="335" t="s">
        <v>153</v>
      </c>
      <c r="J76" s="333">
        <f t="shared" si="15"/>
        <v>0</v>
      </c>
      <c r="K76" s="333">
        <f t="shared" si="16"/>
        <v>0</v>
      </c>
      <c r="L76" s="334">
        <f t="shared" si="17"/>
        <v>0</v>
      </c>
      <c r="M76" s="354">
        <f t="shared" si="23"/>
        <v>0</v>
      </c>
      <c r="O76" s="353">
        <v>64</v>
      </c>
      <c r="P76" s="335" t="s">
        <v>153</v>
      </c>
      <c r="Q76" s="333">
        <f t="shared" si="18"/>
        <v>0</v>
      </c>
      <c r="R76" s="333">
        <f t="shared" si="19"/>
        <v>0</v>
      </c>
      <c r="S76" s="334">
        <f t="shared" si="20"/>
        <v>0</v>
      </c>
      <c r="T76" s="354">
        <f t="shared" si="21"/>
        <v>0</v>
      </c>
    </row>
    <row r="77" spans="1:20">
      <c r="A77" s="353">
        <v>65</v>
      </c>
      <c r="B77" s="335" t="s">
        <v>153</v>
      </c>
      <c r="C77" s="333">
        <f t="shared" ref="C77:C108" si="24">IF(A77&gt;C$6*12,0,IF(A77&gt;C$8,IF(C$10="元金均等返済",C$7/(C$6*12-C$8),E77-D77),0))</f>
        <v>0</v>
      </c>
      <c r="D77" s="333">
        <f t="shared" ref="D77:D108" si="25">IF(A77&gt;C$6*12,0,IF(A77&gt;C$8,IF(C$10="元金均等返済",F76*C$9/12,IPMT(C$9/12,A77-C$8,(C$6*12-C$8),C$7)*-1),C$7*C$9/12))</f>
        <v>0</v>
      </c>
      <c r="E77" s="334">
        <f t="shared" ref="E77:E108" si="26">IF(A77&gt;C$6*12,0,IF(A77&gt;C$8,IF(C$10="元金均等返済",C77+D77,PMT(C$9/12,(C$6*12-C$8),C$7)*-1),C77+D77))</f>
        <v>0</v>
      </c>
      <c r="F77" s="354">
        <f t="shared" si="22"/>
        <v>0</v>
      </c>
      <c r="H77" s="353">
        <v>65</v>
      </c>
      <c r="I77" s="335" t="s">
        <v>153</v>
      </c>
      <c r="J77" s="333">
        <f t="shared" ref="J77:J108" si="27">IF(H77&gt;J$6*12,0,IF(H77&gt;J$8,IF(J$10="元金均等返済",J$7/(J$6*12-J$8),L77-K77),0))</f>
        <v>0</v>
      </c>
      <c r="K77" s="333">
        <f t="shared" ref="K77:K108" si="28">IF(H77&gt;J$6*12,0,IF(H77&gt;J$8,IF(J$10="元金均等返済",M76*J$9/12,IPMT(J$9/12,H77-J$8,(J$6*12-J$8),J$7)*-1),J$7*J$9/12))</f>
        <v>0</v>
      </c>
      <c r="L77" s="334">
        <f t="shared" ref="L77:L108" si="29">IF(H77&gt;J$6*12,0,IF(H77&gt;J$8,IF(J$10="元金均等返済",J77+K77,PMT(J$9/12,(J$6*12-J$8),J$7)*-1),J77+K77))</f>
        <v>0</v>
      </c>
      <c r="M77" s="354">
        <f t="shared" si="23"/>
        <v>0</v>
      </c>
      <c r="O77" s="353">
        <v>65</v>
      </c>
      <c r="P77" s="335" t="s">
        <v>153</v>
      </c>
      <c r="Q77" s="333">
        <f t="shared" ref="Q77:Q108" si="30">C77+J77</f>
        <v>0</v>
      </c>
      <c r="R77" s="333">
        <f t="shared" ref="R77:R108" si="31">D77+K77</f>
        <v>0</v>
      </c>
      <c r="S77" s="334">
        <f t="shared" ref="S77:S108" si="32">E77+L77</f>
        <v>0</v>
      </c>
      <c r="T77" s="354">
        <f t="shared" ref="T77:T108" si="33">F77+M77</f>
        <v>0</v>
      </c>
    </row>
    <row r="78" spans="1:20">
      <c r="A78" s="353">
        <v>66</v>
      </c>
      <c r="B78" s="335" t="s">
        <v>153</v>
      </c>
      <c r="C78" s="333">
        <f t="shared" si="24"/>
        <v>0</v>
      </c>
      <c r="D78" s="333">
        <f t="shared" si="25"/>
        <v>0</v>
      </c>
      <c r="E78" s="334">
        <f t="shared" si="26"/>
        <v>0</v>
      </c>
      <c r="F78" s="354">
        <f t="shared" ref="F78:F109" si="34">F77-C78</f>
        <v>0</v>
      </c>
      <c r="H78" s="353">
        <v>66</v>
      </c>
      <c r="I78" s="335" t="s">
        <v>153</v>
      </c>
      <c r="J78" s="333">
        <f t="shared" si="27"/>
        <v>0</v>
      </c>
      <c r="K78" s="333">
        <f t="shared" si="28"/>
        <v>0</v>
      </c>
      <c r="L78" s="334">
        <f t="shared" si="29"/>
        <v>0</v>
      </c>
      <c r="M78" s="354">
        <f t="shared" ref="M78:M109" si="35">M77-J78</f>
        <v>0</v>
      </c>
      <c r="O78" s="353">
        <v>66</v>
      </c>
      <c r="P78" s="335" t="s">
        <v>153</v>
      </c>
      <c r="Q78" s="333">
        <f t="shared" si="30"/>
        <v>0</v>
      </c>
      <c r="R78" s="333">
        <f t="shared" si="31"/>
        <v>0</v>
      </c>
      <c r="S78" s="334">
        <f t="shared" si="32"/>
        <v>0</v>
      </c>
      <c r="T78" s="354">
        <f t="shared" si="33"/>
        <v>0</v>
      </c>
    </row>
    <row r="79" spans="1:20">
      <c r="A79" s="353">
        <v>67</v>
      </c>
      <c r="B79" s="335" t="s">
        <v>153</v>
      </c>
      <c r="C79" s="333">
        <f t="shared" si="24"/>
        <v>0</v>
      </c>
      <c r="D79" s="333">
        <f t="shared" si="25"/>
        <v>0</v>
      </c>
      <c r="E79" s="334">
        <f t="shared" si="26"/>
        <v>0</v>
      </c>
      <c r="F79" s="354">
        <f t="shared" si="34"/>
        <v>0</v>
      </c>
      <c r="H79" s="353">
        <v>67</v>
      </c>
      <c r="I79" s="335" t="s">
        <v>153</v>
      </c>
      <c r="J79" s="333">
        <f t="shared" si="27"/>
        <v>0</v>
      </c>
      <c r="K79" s="333">
        <f t="shared" si="28"/>
        <v>0</v>
      </c>
      <c r="L79" s="334">
        <f t="shared" si="29"/>
        <v>0</v>
      </c>
      <c r="M79" s="354">
        <f t="shared" si="35"/>
        <v>0</v>
      </c>
      <c r="O79" s="353">
        <v>67</v>
      </c>
      <c r="P79" s="335" t="s">
        <v>153</v>
      </c>
      <c r="Q79" s="333">
        <f t="shared" si="30"/>
        <v>0</v>
      </c>
      <c r="R79" s="333">
        <f t="shared" si="31"/>
        <v>0</v>
      </c>
      <c r="S79" s="334">
        <f t="shared" si="32"/>
        <v>0</v>
      </c>
      <c r="T79" s="354">
        <f t="shared" si="33"/>
        <v>0</v>
      </c>
    </row>
    <row r="80" spans="1:20">
      <c r="A80" s="353">
        <v>68</v>
      </c>
      <c r="B80" s="335" t="s">
        <v>153</v>
      </c>
      <c r="C80" s="333">
        <f t="shared" si="24"/>
        <v>0</v>
      </c>
      <c r="D80" s="333">
        <f t="shared" si="25"/>
        <v>0</v>
      </c>
      <c r="E80" s="334">
        <f t="shared" si="26"/>
        <v>0</v>
      </c>
      <c r="F80" s="354">
        <f t="shared" si="34"/>
        <v>0</v>
      </c>
      <c r="H80" s="353">
        <v>68</v>
      </c>
      <c r="I80" s="335" t="s">
        <v>153</v>
      </c>
      <c r="J80" s="333">
        <f t="shared" si="27"/>
        <v>0</v>
      </c>
      <c r="K80" s="333">
        <f t="shared" si="28"/>
        <v>0</v>
      </c>
      <c r="L80" s="334">
        <f t="shared" si="29"/>
        <v>0</v>
      </c>
      <c r="M80" s="354">
        <f t="shared" si="35"/>
        <v>0</v>
      </c>
      <c r="O80" s="353">
        <v>68</v>
      </c>
      <c r="P80" s="335" t="s">
        <v>153</v>
      </c>
      <c r="Q80" s="333">
        <f t="shared" si="30"/>
        <v>0</v>
      </c>
      <c r="R80" s="333">
        <f t="shared" si="31"/>
        <v>0</v>
      </c>
      <c r="S80" s="334">
        <f t="shared" si="32"/>
        <v>0</v>
      </c>
      <c r="T80" s="354">
        <f t="shared" si="33"/>
        <v>0</v>
      </c>
    </row>
    <row r="81" spans="1:20">
      <c r="A81" s="353">
        <v>69</v>
      </c>
      <c r="B81" s="335" t="s">
        <v>153</v>
      </c>
      <c r="C81" s="333">
        <f t="shared" si="24"/>
        <v>0</v>
      </c>
      <c r="D81" s="333">
        <f t="shared" si="25"/>
        <v>0</v>
      </c>
      <c r="E81" s="334">
        <f t="shared" si="26"/>
        <v>0</v>
      </c>
      <c r="F81" s="354">
        <f t="shared" si="34"/>
        <v>0</v>
      </c>
      <c r="H81" s="353">
        <v>69</v>
      </c>
      <c r="I81" s="335" t="s">
        <v>153</v>
      </c>
      <c r="J81" s="333">
        <f t="shared" si="27"/>
        <v>0</v>
      </c>
      <c r="K81" s="333">
        <f t="shared" si="28"/>
        <v>0</v>
      </c>
      <c r="L81" s="334">
        <f t="shared" si="29"/>
        <v>0</v>
      </c>
      <c r="M81" s="354">
        <f t="shared" si="35"/>
        <v>0</v>
      </c>
      <c r="O81" s="353">
        <v>69</v>
      </c>
      <c r="P81" s="335" t="s">
        <v>153</v>
      </c>
      <c r="Q81" s="333">
        <f t="shared" si="30"/>
        <v>0</v>
      </c>
      <c r="R81" s="333">
        <f t="shared" si="31"/>
        <v>0</v>
      </c>
      <c r="S81" s="334">
        <f t="shared" si="32"/>
        <v>0</v>
      </c>
      <c r="T81" s="354">
        <f t="shared" si="33"/>
        <v>0</v>
      </c>
    </row>
    <row r="82" spans="1:20">
      <c r="A82" s="353">
        <v>70</v>
      </c>
      <c r="B82" s="335" t="s">
        <v>153</v>
      </c>
      <c r="C82" s="333">
        <f t="shared" si="24"/>
        <v>0</v>
      </c>
      <c r="D82" s="333">
        <f t="shared" si="25"/>
        <v>0</v>
      </c>
      <c r="E82" s="334">
        <f t="shared" si="26"/>
        <v>0</v>
      </c>
      <c r="F82" s="354">
        <f t="shared" si="34"/>
        <v>0</v>
      </c>
      <c r="H82" s="353">
        <v>70</v>
      </c>
      <c r="I82" s="335" t="s">
        <v>153</v>
      </c>
      <c r="J82" s="333">
        <f t="shared" si="27"/>
        <v>0</v>
      </c>
      <c r="K82" s="333">
        <f t="shared" si="28"/>
        <v>0</v>
      </c>
      <c r="L82" s="334">
        <f t="shared" si="29"/>
        <v>0</v>
      </c>
      <c r="M82" s="354">
        <f t="shared" si="35"/>
        <v>0</v>
      </c>
      <c r="O82" s="353">
        <v>70</v>
      </c>
      <c r="P82" s="335" t="s">
        <v>153</v>
      </c>
      <c r="Q82" s="333">
        <f t="shared" si="30"/>
        <v>0</v>
      </c>
      <c r="R82" s="333">
        <f t="shared" si="31"/>
        <v>0</v>
      </c>
      <c r="S82" s="334">
        <f t="shared" si="32"/>
        <v>0</v>
      </c>
      <c r="T82" s="354">
        <f t="shared" si="33"/>
        <v>0</v>
      </c>
    </row>
    <row r="83" spans="1:20">
      <c r="A83" s="353">
        <v>71</v>
      </c>
      <c r="B83" s="335" t="s">
        <v>153</v>
      </c>
      <c r="C83" s="333">
        <f t="shared" si="24"/>
        <v>0</v>
      </c>
      <c r="D83" s="333">
        <f t="shared" si="25"/>
        <v>0</v>
      </c>
      <c r="E83" s="334">
        <f t="shared" si="26"/>
        <v>0</v>
      </c>
      <c r="F83" s="354">
        <f t="shared" si="34"/>
        <v>0</v>
      </c>
      <c r="H83" s="353">
        <v>71</v>
      </c>
      <c r="I83" s="335" t="s">
        <v>153</v>
      </c>
      <c r="J83" s="333">
        <f t="shared" si="27"/>
        <v>0</v>
      </c>
      <c r="K83" s="333">
        <f t="shared" si="28"/>
        <v>0</v>
      </c>
      <c r="L83" s="334">
        <f t="shared" si="29"/>
        <v>0</v>
      </c>
      <c r="M83" s="354">
        <f t="shared" si="35"/>
        <v>0</v>
      </c>
      <c r="O83" s="353">
        <v>71</v>
      </c>
      <c r="P83" s="335" t="s">
        <v>153</v>
      </c>
      <c r="Q83" s="333">
        <f t="shared" si="30"/>
        <v>0</v>
      </c>
      <c r="R83" s="333">
        <f t="shared" si="31"/>
        <v>0</v>
      </c>
      <c r="S83" s="334">
        <f t="shared" si="32"/>
        <v>0</v>
      </c>
      <c r="T83" s="354">
        <f t="shared" si="33"/>
        <v>0</v>
      </c>
    </row>
    <row r="84" spans="1:20">
      <c r="A84" s="355">
        <v>72</v>
      </c>
      <c r="B84" s="332" t="s">
        <v>153</v>
      </c>
      <c r="C84" s="330">
        <f t="shared" si="24"/>
        <v>0</v>
      </c>
      <c r="D84" s="330">
        <f t="shared" si="25"/>
        <v>0</v>
      </c>
      <c r="E84" s="331">
        <f t="shared" si="26"/>
        <v>0</v>
      </c>
      <c r="F84" s="356">
        <f t="shared" si="34"/>
        <v>0</v>
      </c>
      <c r="H84" s="355">
        <v>72</v>
      </c>
      <c r="I84" s="332" t="s">
        <v>153</v>
      </c>
      <c r="J84" s="330">
        <f t="shared" si="27"/>
        <v>0</v>
      </c>
      <c r="K84" s="330">
        <f t="shared" si="28"/>
        <v>0</v>
      </c>
      <c r="L84" s="331">
        <f t="shared" si="29"/>
        <v>0</v>
      </c>
      <c r="M84" s="356">
        <f t="shared" si="35"/>
        <v>0</v>
      </c>
      <c r="O84" s="355">
        <v>72</v>
      </c>
      <c r="P84" s="332" t="s">
        <v>153</v>
      </c>
      <c r="Q84" s="330">
        <f t="shared" si="30"/>
        <v>0</v>
      </c>
      <c r="R84" s="330">
        <f t="shared" si="31"/>
        <v>0</v>
      </c>
      <c r="S84" s="331">
        <f t="shared" si="32"/>
        <v>0</v>
      </c>
      <c r="T84" s="356">
        <f t="shared" si="33"/>
        <v>0</v>
      </c>
    </row>
    <row r="85" spans="1:20">
      <c r="A85" s="351">
        <v>73</v>
      </c>
      <c r="B85" s="341" t="s">
        <v>153</v>
      </c>
      <c r="C85" s="339">
        <f t="shared" si="24"/>
        <v>0</v>
      </c>
      <c r="D85" s="339">
        <f t="shared" si="25"/>
        <v>0</v>
      </c>
      <c r="E85" s="340">
        <f t="shared" si="26"/>
        <v>0</v>
      </c>
      <c r="F85" s="352">
        <f t="shared" si="34"/>
        <v>0</v>
      </c>
      <c r="H85" s="351">
        <v>73</v>
      </c>
      <c r="I85" s="341" t="s">
        <v>153</v>
      </c>
      <c r="J85" s="339">
        <f t="shared" si="27"/>
        <v>0</v>
      </c>
      <c r="K85" s="339">
        <f t="shared" si="28"/>
        <v>0</v>
      </c>
      <c r="L85" s="340">
        <f t="shared" si="29"/>
        <v>0</v>
      </c>
      <c r="M85" s="352">
        <f t="shared" si="35"/>
        <v>0</v>
      </c>
      <c r="O85" s="351">
        <v>73</v>
      </c>
      <c r="P85" s="341" t="s">
        <v>153</v>
      </c>
      <c r="Q85" s="339">
        <f t="shared" si="30"/>
        <v>0</v>
      </c>
      <c r="R85" s="339">
        <f t="shared" si="31"/>
        <v>0</v>
      </c>
      <c r="S85" s="340">
        <f t="shared" si="32"/>
        <v>0</v>
      </c>
      <c r="T85" s="352">
        <f t="shared" si="33"/>
        <v>0</v>
      </c>
    </row>
    <row r="86" spans="1:20">
      <c r="A86" s="353">
        <v>74</v>
      </c>
      <c r="B86" s="335" t="s">
        <v>153</v>
      </c>
      <c r="C86" s="333">
        <f t="shared" si="24"/>
        <v>0</v>
      </c>
      <c r="D86" s="333">
        <f t="shared" si="25"/>
        <v>0</v>
      </c>
      <c r="E86" s="334">
        <f t="shared" si="26"/>
        <v>0</v>
      </c>
      <c r="F86" s="354">
        <f t="shared" si="34"/>
        <v>0</v>
      </c>
      <c r="H86" s="353">
        <v>74</v>
      </c>
      <c r="I86" s="335" t="s">
        <v>153</v>
      </c>
      <c r="J86" s="333">
        <f t="shared" si="27"/>
        <v>0</v>
      </c>
      <c r="K86" s="333">
        <f t="shared" si="28"/>
        <v>0</v>
      </c>
      <c r="L86" s="334">
        <f t="shared" si="29"/>
        <v>0</v>
      </c>
      <c r="M86" s="354">
        <f t="shared" si="35"/>
        <v>0</v>
      </c>
      <c r="O86" s="353">
        <v>74</v>
      </c>
      <c r="P86" s="335" t="s">
        <v>153</v>
      </c>
      <c r="Q86" s="333">
        <f t="shared" si="30"/>
        <v>0</v>
      </c>
      <c r="R86" s="333">
        <f t="shared" si="31"/>
        <v>0</v>
      </c>
      <c r="S86" s="334">
        <f t="shared" si="32"/>
        <v>0</v>
      </c>
      <c r="T86" s="354">
        <f t="shared" si="33"/>
        <v>0</v>
      </c>
    </row>
    <row r="87" spans="1:20">
      <c r="A87" s="353">
        <v>75</v>
      </c>
      <c r="B87" s="335" t="s">
        <v>153</v>
      </c>
      <c r="C87" s="333">
        <f t="shared" si="24"/>
        <v>0</v>
      </c>
      <c r="D87" s="333">
        <f t="shared" si="25"/>
        <v>0</v>
      </c>
      <c r="E87" s="334">
        <f t="shared" si="26"/>
        <v>0</v>
      </c>
      <c r="F87" s="354">
        <f t="shared" si="34"/>
        <v>0</v>
      </c>
      <c r="H87" s="353">
        <v>75</v>
      </c>
      <c r="I87" s="335" t="s">
        <v>153</v>
      </c>
      <c r="J87" s="333">
        <f t="shared" si="27"/>
        <v>0</v>
      </c>
      <c r="K87" s="333">
        <f t="shared" si="28"/>
        <v>0</v>
      </c>
      <c r="L87" s="334">
        <f t="shared" si="29"/>
        <v>0</v>
      </c>
      <c r="M87" s="354">
        <f t="shared" si="35"/>
        <v>0</v>
      </c>
      <c r="O87" s="353">
        <v>75</v>
      </c>
      <c r="P87" s="335" t="s">
        <v>153</v>
      </c>
      <c r="Q87" s="333">
        <f t="shared" si="30"/>
        <v>0</v>
      </c>
      <c r="R87" s="333">
        <f t="shared" si="31"/>
        <v>0</v>
      </c>
      <c r="S87" s="334">
        <f t="shared" si="32"/>
        <v>0</v>
      </c>
      <c r="T87" s="354">
        <f t="shared" si="33"/>
        <v>0</v>
      </c>
    </row>
    <row r="88" spans="1:20">
      <c r="A88" s="353">
        <v>76</v>
      </c>
      <c r="B88" s="335" t="s">
        <v>153</v>
      </c>
      <c r="C88" s="333">
        <f t="shared" si="24"/>
        <v>0</v>
      </c>
      <c r="D88" s="333">
        <f t="shared" si="25"/>
        <v>0</v>
      </c>
      <c r="E88" s="334">
        <f t="shared" si="26"/>
        <v>0</v>
      </c>
      <c r="F88" s="354">
        <f t="shared" si="34"/>
        <v>0</v>
      </c>
      <c r="H88" s="353">
        <v>76</v>
      </c>
      <c r="I88" s="335" t="s">
        <v>153</v>
      </c>
      <c r="J88" s="333">
        <f t="shared" si="27"/>
        <v>0</v>
      </c>
      <c r="K88" s="333">
        <f t="shared" si="28"/>
        <v>0</v>
      </c>
      <c r="L88" s="334">
        <f t="shared" si="29"/>
        <v>0</v>
      </c>
      <c r="M88" s="354">
        <f t="shared" si="35"/>
        <v>0</v>
      </c>
      <c r="O88" s="353">
        <v>76</v>
      </c>
      <c r="P88" s="335" t="s">
        <v>153</v>
      </c>
      <c r="Q88" s="333">
        <f t="shared" si="30"/>
        <v>0</v>
      </c>
      <c r="R88" s="333">
        <f t="shared" si="31"/>
        <v>0</v>
      </c>
      <c r="S88" s="334">
        <f t="shared" si="32"/>
        <v>0</v>
      </c>
      <c r="T88" s="354">
        <f t="shared" si="33"/>
        <v>0</v>
      </c>
    </row>
    <row r="89" spans="1:20">
      <c r="A89" s="353">
        <v>77</v>
      </c>
      <c r="B89" s="335" t="s">
        <v>153</v>
      </c>
      <c r="C89" s="333">
        <f t="shared" si="24"/>
        <v>0</v>
      </c>
      <c r="D89" s="333">
        <f t="shared" si="25"/>
        <v>0</v>
      </c>
      <c r="E89" s="334">
        <f t="shared" si="26"/>
        <v>0</v>
      </c>
      <c r="F89" s="354">
        <f t="shared" si="34"/>
        <v>0</v>
      </c>
      <c r="H89" s="353">
        <v>77</v>
      </c>
      <c r="I89" s="335" t="s">
        <v>153</v>
      </c>
      <c r="J89" s="333">
        <f t="shared" si="27"/>
        <v>0</v>
      </c>
      <c r="K89" s="333">
        <f t="shared" si="28"/>
        <v>0</v>
      </c>
      <c r="L89" s="334">
        <f t="shared" si="29"/>
        <v>0</v>
      </c>
      <c r="M89" s="354">
        <f t="shared" si="35"/>
        <v>0</v>
      </c>
      <c r="O89" s="353">
        <v>77</v>
      </c>
      <c r="P89" s="335" t="s">
        <v>153</v>
      </c>
      <c r="Q89" s="333">
        <f t="shared" si="30"/>
        <v>0</v>
      </c>
      <c r="R89" s="333">
        <f t="shared" si="31"/>
        <v>0</v>
      </c>
      <c r="S89" s="334">
        <f t="shared" si="32"/>
        <v>0</v>
      </c>
      <c r="T89" s="354">
        <f t="shared" si="33"/>
        <v>0</v>
      </c>
    </row>
    <row r="90" spans="1:20">
      <c r="A90" s="353">
        <v>78</v>
      </c>
      <c r="B90" s="335" t="s">
        <v>153</v>
      </c>
      <c r="C90" s="333">
        <f t="shared" si="24"/>
        <v>0</v>
      </c>
      <c r="D90" s="333">
        <f t="shared" si="25"/>
        <v>0</v>
      </c>
      <c r="E90" s="334">
        <f t="shared" si="26"/>
        <v>0</v>
      </c>
      <c r="F90" s="354">
        <f t="shared" si="34"/>
        <v>0</v>
      </c>
      <c r="H90" s="353">
        <v>78</v>
      </c>
      <c r="I90" s="335" t="s">
        <v>153</v>
      </c>
      <c r="J90" s="333">
        <f t="shared" si="27"/>
        <v>0</v>
      </c>
      <c r="K90" s="333">
        <f t="shared" si="28"/>
        <v>0</v>
      </c>
      <c r="L90" s="334">
        <f t="shared" si="29"/>
        <v>0</v>
      </c>
      <c r="M90" s="354">
        <f t="shared" si="35"/>
        <v>0</v>
      </c>
      <c r="O90" s="353">
        <v>78</v>
      </c>
      <c r="P90" s="335" t="s">
        <v>153</v>
      </c>
      <c r="Q90" s="333">
        <f t="shared" si="30"/>
        <v>0</v>
      </c>
      <c r="R90" s="333">
        <f t="shared" si="31"/>
        <v>0</v>
      </c>
      <c r="S90" s="334">
        <f t="shared" si="32"/>
        <v>0</v>
      </c>
      <c r="T90" s="354">
        <f t="shared" si="33"/>
        <v>0</v>
      </c>
    </row>
    <row r="91" spans="1:20">
      <c r="A91" s="353">
        <v>79</v>
      </c>
      <c r="B91" s="335" t="s">
        <v>153</v>
      </c>
      <c r="C91" s="333">
        <f t="shared" si="24"/>
        <v>0</v>
      </c>
      <c r="D91" s="333">
        <f t="shared" si="25"/>
        <v>0</v>
      </c>
      <c r="E91" s="334">
        <f t="shared" si="26"/>
        <v>0</v>
      </c>
      <c r="F91" s="354">
        <f t="shared" si="34"/>
        <v>0</v>
      </c>
      <c r="H91" s="353">
        <v>79</v>
      </c>
      <c r="I91" s="335" t="s">
        <v>153</v>
      </c>
      <c r="J91" s="333">
        <f t="shared" si="27"/>
        <v>0</v>
      </c>
      <c r="K91" s="333">
        <f t="shared" si="28"/>
        <v>0</v>
      </c>
      <c r="L91" s="334">
        <f t="shared" si="29"/>
        <v>0</v>
      </c>
      <c r="M91" s="354">
        <f t="shared" si="35"/>
        <v>0</v>
      </c>
      <c r="O91" s="353">
        <v>79</v>
      </c>
      <c r="P91" s="335" t="s">
        <v>153</v>
      </c>
      <c r="Q91" s="333">
        <f t="shared" si="30"/>
        <v>0</v>
      </c>
      <c r="R91" s="333">
        <f t="shared" si="31"/>
        <v>0</v>
      </c>
      <c r="S91" s="334">
        <f t="shared" si="32"/>
        <v>0</v>
      </c>
      <c r="T91" s="354">
        <f t="shared" si="33"/>
        <v>0</v>
      </c>
    </row>
    <row r="92" spans="1:20">
      <c r="A92" s="353">
        <v>80</v>
      </c>
      <c r="B92" s="335" t="s">
        <v>153</v>
      </c>
      <c r="C92" s="333">
        <f t="shared" si="24"/>
        <v>0</v>
      </c>
      <c r="D92" s="333">
        <f t="shared" si="25"/>
        <v>0</v>
      </c>
      <c r="E92" s="334">
        <f t="shared" si="26"/>
        <v>0</v>
      </c>
      <c r="F92" s="354">
        <f t="shared" si="34"/>
        <v>0</v>
      </c>
      <c r="H92" s="353">
        <v>80</v>
      </c>
      <c r="I92" s="335" t="s">
        <v>153</v>
      </c>
      <c r="J92" s="333">
        <f t="shared" si="27"/>
        <v>0</v>
      </c>
      <c r="K92" s="333">
        <f t="shared" si="28"/>
        <v>0</v>
      </c>
      <c r="L92" s="334">
        <f t="shared" si="29"/>
        <v>0</v>
      </c>
      <c r="M92" s="354">
        <f t="shared" si="35"/>
        <v>0</v>
      </c>
      <c r="O92" s="353">
        <v>80</v>
      </c>
      <c r="P92" s="335" t="s">
        <v>153</v>
      </c>
      <c r="Q92" s="333">
        <f t="shared" si="30"/>
        <v>0</v>
      </c>
      <c r="R92" s="333">
        <f t="shared" si="31"/>
        <v>0</v>
      </c>
      <c r="S92" s="334">
        <f t="shared" si="32"/>
        <v>0</v>
      </c>
      <c r="T92" s="354">
        <f t="shared" si="33"/>
        <v>0</v>
      </c>
    </row>
    <row r="93" spans="1:20">
      <c r="A93" s="353">
        <v>81</v>
      </c>
      <c r="B93" s="335" t="s">
        <v>153</v>
      </c>
      <c r="C93" s="333">
        <f t="shared" si="24"/>
        <v>0</v>
      </c>
      <c r="D93" s="333">
        <f t="shared" si="25"/>
        <v>0</v>
      </c>
      <c r="E93" s="334">
        <f t="shared" si="26"/>
        <v>0</v>
      </c>
      <c r="F93" s="354">
        <f t="shared" si="34"/>
        <v>0</v>
      </c>
      <c r="H93" s="353">
        <v>81</v>
      </c>
      <c r="I93" s="335" t="s">
        <v>153</v>
      </c>
      <c r="J93" s="333">
        <f t="shared" si="27"/>
        <v>0</v>
      </c>
      <c r="K93" s="333">
        <f t="shared" si="28"/>
        <v>0</v>
      </c>
      <c r="L93" s="334">
        <f t="shared" si="29"/>
        <v>0</v>
      </c>
      <c r="M93" s="354">
        <f t="shared" si="35"/>
        <v>0</v>
      </c>
      <c r="O93" s="353">
        <v>81</v>
      </c>
      <c r="P93" s="335" t="s">
        <v>153</v>
      </c>
      <c r="Q93" s="333">
        <f t="shared" si="30"/>
        <v>0</v>
      </c>
      <c r="R93" s="333">
        <f t="shared" si="31"/>
        <v>0</v>
      </c>
      <c r="S93" s="334">
        <f t="shared" si="32"/>
        <v>0</v>
      </c>
      <c r="T93" s="354">
        <f t="shared" si="33"/>
        <v>0</v>
      </c>
    </row>
    <row r="94" spans="1:20">
      <c r="A94" s="353">
        <v>82</v>
      </c>
      <c r="B94" s="335" t="s">
        <v>153</v>
      </c>
      <c r="C94" s="333">
        <f t="shared" si="24"/>
        <v>0</v>
      </c>
      <c r="D94" s="333">
        <f t="shared" si="25"/>
        <v>0</v>
      </c>
      <c r="E94" s="334">
        <f t="shared" si="26"/>
        <v>0</v>
      </c>
      <c r="F94" s="354">
        <f t="shared" si="34"/>
        <v>0</v>
      </c>
      <c r="H94" s="353">
        <v>82</v>
      </c>
      <c r="I94" s="335" t="s">
        <v>153</v>
      </c>
      <c r="J94" s="333">
        <f t="shared" si="27"/>
        <v>0</v>
      </c>
      <c r="K94" s="333">
        <f t="shared" si="28"/>
        <v>0</v>
      </c>
      <c r="L94" s="334">
        <f t="shared" si="29"/>
        <v>0</v>
      </c>
      <c r="M94" s="354">
        <f t="shared" si="35"/>
        <v>0</v>
      </c>
      <c r="O94" s="353">
        <v>82</v>
      </c>
      <c r="P94" s="335" t="s">
        <v>153</v>
      </c>
      <c r="Q94" s="333">
        <f t="shared" si="30"/>
        <v>0</v>
      </c>
      <c r="R94" s="333">
        <f t="shared" si="31"/>
        <v>0</v>
      </c>
      <c r="S94" s="334">
        <f t="shared" si="32"/>
        <v>0</v>
      </c>
      <c r="T94" s="354">
        <f t="shared" si="33"/>
        <v>0</v>
      </c>
    </row>
    <row r="95" spans="1:20">
      <c r="A95" s="353">
        <v>83</v>
      </c>
      <c r="B95" s="335" t="s">
        <v>153</v>
      </c>
      <c r="C95" s="333">
        <f t="shared" si="24"/>
        <v>0</v>
      </c>
      <c r="D95" s="333">
        <f t="shared" si="25"/>
        <v>0</v>
      </c>
      <c r="E95" s="334">
        <f t="shared" si="26"/>
        <v>0</v>
      </c>
      <c r="F95" s="354">
        <f t="shared" si="34"/>
        <v>0</v>
      </c>
      <c r="H95" s="353">
        <v>83</v>
      </c>
      <c r="I95" s="335" t="s">
        <v>153</v>
      </c>
      <c r="J95" s="333">
        <f t="shared" si="27"/>
        <v>0</v>
      </c>
      <c r="K95" s="333">
        <f t="shared" si="28"/>
        <v>0</v>
      </c>
      <c r="L95" s="334">
        <f t="shared" si="29"/>
        <v>0</v>
      </c>
      <c r="M95" s="354">
        <f t="shared" si="35"/>
        <v>0</v>
      </c>
      <c r="O95" s="353">
        <v>83</v>
      </c>
      <c r="P95" s="335" t="s">
        <v>153</v>
      </c>
      <c r="Q95" s="333">
        <f t="shared" si="30"/>
        <v>0</v>
      </c>
      <c r="R95" s="333">
        <f t="shared" si="31"/>
        <v>0</v>
      </c>
      <c r="S95" s="334">
        <f t="shared" si="32"/>
        <v>0</v>
      </c>
      <c r="T95" s="354">
        <f t="shared" si="33"/>
        <v>0</v>
      </c>
    </row>
    <row r="96" spans="1:20">
      <c r="A96" s="355">
        <v>84</v>
      </c>
      <c r="B96" s="332" t="s">
        <v>153</v>
      </c>
      <c r="C96" s="330">
        <f t="shared" si="24"/>
        <v>0</v>
      </c>
      <c r="D96" s="330">
        <f t="shared" si="25"/>
        <v>0</v>
      </c>
      <c r="E96" s="331">
        <f t="shared" si="26"/>
        <v>0</v>
      </c>
      <c r="F96" s="356">
        <f t="shared" si="34"/>
        <v>0</v>
      </c>
      <c r="H96" s="355">
        <v>84</v>
      </c>
      <c r="I96" s="332" t="s">
        <v>153</v>
      </c>
      <c r="J96" s="330">
        <f t="shared" si="27"/>
        <v>0</v>
      </c>
      <c r="K96" s="330">
        <f t="shared" si="28"/>
        <v>0</v>
      </c>
      <c r="L96" s="331">
        <f t="shared" si="29"/>
        <v>0</v>
      </c>
      <c r="M96" s="356">
        <f t="shared" si="35"/>
        <v>0</v>
      </c>
      <c r="O96" s="355">
        <v>84</v>
      </c>
      <c r="P96" s="332" t="s">
        <v>153</v>
      </c>
      <c r="Q96" s="330">
        <f t="shared" si="30"/>
        <v>0</v>
      </c>
      <c r="R96" s="330">
        <f t="shared" si="31"/>
        <v>0</v>
      </c>
      <c r="S96" s="331">
        <f t="shared" si="32"/>
        <v>0</v>
      </c>
      <c r="T96" s="356">
        <f t="shared" si="33"/>
        <v>0</v>
      </c>
    </row>
    <row r="97" spans="1:20">
      <c r="A97" s="351">
        <v>85</v>
      </c>
      <c r="B97" s="341" t="s">
        <v>153</v>
      </c>
      <c r="C97" s="339">
        <f t="shared" si="24"/>
        <v>0</v>
      </c>
      <c r="D97" s="339">
        <f t="shared" si="25"/>
        <v>0</v>
      </c>
      <c r="E97" s="340">
        <f t="shared" si="26"/>
        <v>0</v>
      </c>
      <c r="F97" s="352">
        <f t="shared" si="34"/>
        <v>0</v>
      </c>
      <c r="H97" s="351">
        <v>85</v>
      </c>
      <c r="I97" s="341" t="s">
        <v>153</v>
      </c>
      <c r="J97" s="339">
        <f t="shared" si="27"/>
        <v>0</v>
      </c>
      <c r="K97" s="339">
        <f t="shared" si="28"/>
        <v>0</v>
      </c>
      <c r="L97" s="340">
        <f t="shared" si="29"/>
        <v>0</v>
      </c>
      <c r="M97" s="352">
        <f t="shared" si="35"/>
        <v>0</v>
      </c>
      <c r="O97" s="351">
        <v>85</v>
      </c>
      <c r="P97" s="341" t="s">
        <v>153</v>
      </c>
      <c r="Q97" s="339">
        <f t="shared" si="30"/>
        <v>0</v>
      </c>
      <c r="R97" s="339">
        <f t="shared" si="31"/>
        <v>0</v>
      </c>
      <c r="S97" s="340">
        <f t="shared" si="32"/>
        <v>0</v>
      </c>
      <c r="T97" s="352">
        <f t="shared" si="33"/>
        <v>0</v>
      </c>
    </row>
    <row r="98" spans="1:20">
      <c r="A98" s="353">
        <v>86</v>
      </c>
      <c r="B98" s="335" t="s">
        <v>153</v>
      </c>
      <c r="C98" s="333">
        <f t="shared" si="24"/>
        <v>0</v>
      </c>
      <c r="D98" s="333">
        <f t="shared" si="25"/>
        <v>0</v>
      </c>
      <c r="E98" s="334">
        <f t="shared" si="26"/>
        <v>0</v>
      </c>
      <c r="F98" s="354">
        <f t="shared" si="34"/>
        <v>0</v>
      </c>
      <c r="H98" s="353">
        <v>86</v>
      </c>
      <c r="I98" s="335" t="s">
        <v>153</v>
      </c>
      <c r="J98" s="333">
        <f t="shared" si="27"/>
        <v>0</v>
      </c>
      <c r="K98" s="333">
        <f t="shared" si="28"/>
        <v>0</v>
      </c>
      <c r="L98" s="334">
        <f t="shared" si="29"/>
        <v>0</v>
      </c>
      <c r="M98" s="354">
        <f t="shared" si="35"/>
        <v>0</v>
      </c>
      <c r="O98" s="353">
        <v>86</v>
      </c>
      <c r="P98" s="335" t="s">
        <v>153</v>
      </c>
      <c r="Q98" s="333">
        <f t="shared" si="30"/>
        <v>0</v>
      </c>
      <c r="R98" s="333">
        <f t="shared" si="31"/>
        <v>0</v>
      </c>
      <c r="S98" s="334">
        <f t="shared" si="32"/>
        <v>0</v>
      </c>
      <c r="T98" s="354">
        <f t="shared" si="33"/>
        <v>0</v>
      </c>
    </row>
    <row r="99" spans="1:20">
      <c r="A99" s="353">
        <v>87</v>
      </c>
      <c r="B99" s="335" t="s">
        <v>153</v>
      </c>
      <c r="C99" s="333">
        <f t="shared" si="24"/>
        <v>0</v>
      </c>
      <c r="D99" s="333">
        <f t="shared" si="25"/>
        <v>0</v>
      </c>
      <c r="E99" s="334">
        <f t="shared" si="26"/>
        <v>0</v>
      </c>
      <c r="F99" s="354">
        <f t="shared" si="34"/>
        <v>0</v>
      </c>
      <c r="H99" s="353">
        <v>87</v>
      </c>
      <c r="I99" s="335" t="s">
        <v>153</v>
      </c>
      <c r="J99" s="333">
        <f t="shared" si="27"/>
        <v>0</v>
      </c>
      <c r="K99" s="333">
        <f t="shared" si="28"/>
        <v>0</v>
      </c>
      <c r="L99" s="334">
        <f t="shared" si="29"/>
        <v>0</v>
      </c>
      <c r="M99" s="354">
        <f t="shared" si="35"/>
        <v>0</v>
      </c>
      <c r="O99" s="353">
        <v>87</v>
      </c>
      <c r="P99" s="335" t="s">
        <v>153</v>
      </c>
      <c r="Q99" s="333">
        <f t="shared" si="30"/>
        <v>0</v>
      </c>
      <c r="R99" s="333">
        <f t="shared" si="31"/>
        <v>0</v>
      </c>
      <c r="S99" s="334">
        <f t="shared" si="32"/>
        <v>0</v>
      </c>
      <c r="T99" s="354">
        <f t="shared" si="33"/>
        <v>0</v>
      </c>
    </row>
    <row r="100" spans="1:20">
      <c r="A100" s="353">
        <v>88</v>
      </c>
      <c r="B100" s="335" t="s">
        <v>153</v>
      </c>
      <c r="C100" s="333">
        <f t="shared" si="24"/>
        <v>0</v>
      </c>
      <c r="D100" s="333">
        <f t="shared" si="25"/>
        <v>0</v>
      </c>
      <c r="E100" s="334">
        <f t="shared" si="26"/>
        <v>0</v>
      </c>
      <c r="F100" s="354">
        <f t="shared" si="34"/>
        <v>0</v>
      </c>
      <c r="H100" s="353">
        <v>88</v>
      </c>
      <c r="I100" s="335" t="s">
        <v>153</v>
      </c>
      <c r="J100" s="333">
        <f t="shared" si="27"/>
        <v>0</v>
      </c>
      <c r="K100" s="333">
        <f t="shared" si="28"/>
        <v>0</v>
      </c>
      <c r="L100" s="334">
        <f t="shared" si="29"/>
        <v>0</v>
      </c>
      <c r="M100" s="354">
        <f t="shared" si="35"/>
        <v>0</v>
      </c>
      <c r="O100" s="353">
        <v>88</v>
      </c>
      <c r="P100" s="335" t="s">
        <v>153</v>
      </c>
      <c r="Q100" s="333">
        <f t="shared" si="30"/>
        <v>0</v>
      </c>
      <c r="R100" s="333">
        <f t="shared" si="31"/>
        <v>0</v>
      </c>
      <c r="S100" s="334">
        <f t="shared" si="32"/>
        <v>0</v>
      </c>
      <c r="T100" s="354">
        <f t="shared" si="33"/>
        <v>0</v>
      </c>
    </row>
    <row r="101" spans="1:20">
      <c r="A101" s="353">
        <v>89</v>
      </c>
      <c r="B101" s="335" t="s">
        <v>153</v>
      </c>
      <c r="C101" s="333">
        <f t="shared" si="24"/>
        <v>0</v>
      </c>
      <c r="D101" s="333">
        <f t="shared" si="25"/>
        <v>0</v>
      </c>
      <c r="E101" s="334">
        <f t="shared" si="26"/>
        <v>0</v>
      </c>
      <c r="F101" s="354">
        <f t="shared" si="34"/>
        <v>0</v>
      </c>
      <c r="H101" s="353">
        <v>89</v>
      </c>
      <c r="I101" s="335" t="s">
        <v>153</v>
      </c>
      <c r="J101" s="333">
        <f t="shared" si="27"/>
        <v>0</v>
      </c>
      <c r="K101" s="333">
        <f t="shared" si="28"/>
        <v>0</v>
      </c>
      <c r="L101" s="334">
        <f t="shared" si="29"/>
        <v>0</v>
      </c>
      <c r="M101" s="354">
        <f t="shared" si="35"/>
        <v>0</v>
      </c>
      <c r="O101" s="353">
        <v>89</v>
      </c>
      <c r="P101" s="335" t="s">
        <v>153</v>
      </c>
      <c r="Q101" s="333">
        <f t="shared" si="30"/>
        <v>0</v>
      </c>
      <c r="R101" s="333">
        <f t="shared" si="31"/>
        <v>0</v>
      </c>
      <c r="S101" s="334">
        <f t="shared" si="32"/>
        <v>0</v>
      </c>
      <c r="T101" s="354">
        <f t="shared" si="33"/>
        <v>0</v>
      </c>
    </row>
    <row r="102" spans="1:20">
      <c r="A102" s="353">
        <v>90</v>
      </c>
      <c r="B102" s="335" t="s">
        <v>153</v>
      </c>
      <c r="C102" s="333">
        <f t="shared" si="24"/>
        <v>0</v>
      </c>
      <c r="D102" s="333">
        <f t="shared" si="25"/>
        <v>0</v>
      </c>
      <c r="E102" s="334">
        <f t="shared" si="26"/>
        <v>0</v>
      </c>
      <c r="F102" s="354">
        <f t="shared" si="34"/>
        <v>0</v>
      </c>
      <c r="H102" s="353">
        <v>90</v>
      </c>
      <c r="I102" s="335" t="s">
        <v>153</v>
      </c>
      <c r="J102" s="333">
        <f t="shared" si="27"/>
        <v>0</v>
      </c>
      <c r="K102" s="333">
        <f t="shared" si="28"/>
        <v>0</v>
      </c>
      <c r="L102" s="334">
        <f t="shared" si="29"/>
        <v>0</v>
      </c>
      <c r="M102" s="354">
        <f t="shared" si="35"/>
        <v>0</v>
      </c>
      <c r="O102" s="353">
        <v>90</v>
      </c>
      <c r="P102" s="335" t="s">
        <v>153</v>
      </c>
      <c r="Q102" s="333">
        <f t="shared" si="30"/>
        <v>0</v>
      </c>
      <c r="R102" s="333">
        <f t="shared" si="31"/>
        <v>0</v>
      </c>
      <c r="S102" s="334">
        <f t="shared" si="32"/>
        <v>0</v>
      </c>
      <c r="T102" s="354">
        <f t="shared" si="33"/>
        <v>0</v>
      </c>
    </row>
    <row r="103" spans="1:20">
      <c r="A103" s="353">
        <v>91</v>
      </c>
      <c r="B103" s="335" t="s">
        <v>153</v>
      </c>
      <c r="C103" s="333">
        <f t="shared" si="24"/>
        <v>0</v>
      </c>
      <c r="D103" s="333">
        <f t="shared" si="25"/>
        <v>0</v>
      </c>
      <c r="E103" s="334">
        <f t="shared" si="26"/>
        <v>0</v>
      </c>
      <c r="F103" s="354">
        <f t="shared" si="34"/>
        <v>0</v>
      </c>
      <c r="H103" s="353">
        <v>91</v>
      </c>
      <c r="I103" s="335" t="s">
        <v>153</v>
      </c>
      <c r="J103" s="333">
        <f t="shared" si="27"/>
        <v>0</v>
      </c>
      <c r="K103" s="333">
        <f t="shared" si="28"/>
        <v>0</v>
      </c>
      <c r="L103" s="334">
        <f t="shared" si="29"/>
        <v>0</v>
      </c>
      <c r="M103" s="354">
        <f t="shared" si="35"/>
        <v>0</v>
      </c>
      <c r="O103" s="353">
        <v>91</v>
      </c>
      <c r="P103" s="335" t="s">
        <v>153</v>
      </c>
      <c r="Q103" s="333">
        <f t="shared" si="30"/>
        <v>0</v>
      </c>
      <c r="R103" s="333">
        <f t="shared" si="31"/>
        <v>0</v>
      </c>
      <c r="S103" s="334">
        <f t="shared" si="32"/>
        <v>0</v>
      </c>
      <c r="T103" s="354">
        <f t="shared" si="33"/>
        <v>0</v>
      </c>
    </row>
    <row r="104" spans="1:20">
      <c r="A104" s="353">
        <v>92</v>
      </c>
      <c r="B104" s="335" t="s">
        <v>153</v>
      </c>
      <c r="C104" s="333">
        <f t="shared" si="24"/>
        <v>0</v>
      </c>
      <c r="D104" s="333">
        <f t="shared" si="25"/>
        <v>0</v>
      </c>
      <c r="E104" s="334">
        <f t="shared" si="26"/>
        <v>0</v>
      </c>
      <c r="F104" s="354">
        <f t="shared" si="34"/>
        <v>0</v>
      </c>
      <c r="H104" s="353">
        <v>92</v>
      </c>
      <c r="I104" s="335" t="s">
        <v>153</v>
      </c>
      <c r="J104" s="333">
        <f t="shared" si="27"/>
        <v>0</v>
      </c>
      <c r="K104" s="333">
        <f t="shared" si="28"/>
        <v>0</v>
      </c>
      <c r="L104" s="334">
        <f t="shared" si="29"/>
        <v>0</v>
      </c>
      <c r="M104" s="354">
        <f t="shared" si="35"/>
        <v>0</v>
      </c>
      <c r="O104" s="353">
        <v>92</v>
      </c>
      <c r="P104" s="335" t="s">
        <v>153</v>
      </c>
      <c r="Q104" s="333">
        <f t="shared" si="30"/>
        <v>0</v>
      </c>
      <c r="R104" s="333">
        <f t="shared" si="31"/>
        <v>0</v>
      </c>
      <c r="S104" s="334">
        <f t="shared" si="32"/>
        <v>0</v>
      </c>
      <c r="T104" s="354">
        <f t="shared" si="33"/>
        <v>0</v>
      </c>
    </row>
    <row r="105" spans="1:20">
      <c r="A105" s="353">
        <v>93</v>
      </c>
      <c r="B105" s="335" t="s">
        <v>153</v>
      </c>
      <c r="C105" s="333">
        <f t="shared" si="24"/>
        <v>0</v>
      </c>
      <c r="D105" s="333">
        <f t="shared" si="25"/>
        <v>0</v>
      </c>
      <c r="E105" s="334">
        <f t="shared" si="26"/>
        <v>0</v>
      </c>
      <c r="F105" s="354">
        <f t="shared" si="34"/>
        <v>0</v>
      </c>
      <c r="H105" s="353">
        <v>93</v>
      </c>
      <c r="I105" s="335" t="s">
        <v>153</v>
      </c>
      <c r="J105" s="333">
        <f t="shared" si="27"/>
        <v>0</v>
      </c>
      <c r="K105" s="333">
        <f t="shared" si="28"/>
        <v>0</v>
      </c>
      <c r="L105" s="334">
        <f t="shared" si="29"/>
        <v>0</v>
      </c>
      <c r="M105" s="354">
        <f t="shared" si="35"/>
        <v>0</v>
      </c>
      <c r="O105" s="353">
        <v>93</v>
      </c>
      <c r="P105" s="335" t="s">
        <v>153</v>
      </c>
      <c r="Q105" s="333">
        <f t="shared" si="30"/>
        <v>0</v>
      </c>
      <c r="R105" s="333">
        <f t="shared" si="31"/>
        <v>0</v>
      </c>
      <c r="S105" s="334">
        <f t="shared" si="32"/>
        <v>0</v>
      </c>
      <c r="T105" s="354">
        <f t="shared" si="33"/>
        <v>0</v>
      </c>
    </row>
    <row r="106" spans="1:20">
      <c r="A106" s="353">
        <v>94</v>
      </c>
      <c r="B106" s="335" t="s">
        <v>153</v>
      </c>
      <c r="C106" s="333">
        <f t="shared" si="24"/>
        <v>0</v>
      </c>
      <c r="D106" s="333">
        <f t="shared" si="25"/>
        <v>0</v>
      </c>
      <c r="E106" s="334">
        <f t="shared" si="26"/>
        <v>0</v>
      </c>
      <c r="F106" s="354">
        <f t="shared" si="34"/>
        <v>0</v>
      </c>
      <c r="H106" s="353">
        <v>94</v>
      </c>
      <c r="I106" s="335" t="s">
        <v>153</v>
      </c>
      <c r="J106" s="333">
        <f t="shared" si="27"/>
        <v>0</v>
      </c>
      <c r="K106" s="333">
        <f t="shared" si="28"/>
        <v>0</v>
      </c>
      <c r="L106" s="334">
        <f t="shared" si="29"/>
        <v>0</v>
      </c>
      <c r="M106" s="354">
        <f t="shared" si="35"/>
        <v>0</v>
      </c>
      <c r="O106" s="353">
        <v>94</v>
      </c>
      <c r="P106" s="335" t="s">
        <v>153</v>
      </c>
      <c r="Q106" s="333">
        <f t="shared" si="30"/>
        <v>0</v>
      </c>
      <c r="R106" s="333">
        <f t="shared" si="31"/>
        <v>0</v>
      </c>
      <c r="S106" s="334">
        <f t="shared" si="32"/>
        <v>0</v>
      </c>
      <c r="T106" s="354">
        <f t="shared" si="33"/>
        <v>0</v>
      </c>
    </row>
    <row r="107" spans="1:20">
      <c r="A107" s="353">
        <v>95</v>
      </c>
      <c r="B107" s="335" t="s">
        <v>153</v>
      </c>
      <c r="C107" s="333">
        <f t="shared" si="24"/>
        <v>0</v>
      </c>
      <c r="D107" s="333">
        <f t="shared" si="25"/>
        <v>0</v>
      </c>
      <c r="E107" s="334">
        <f t="shared" si="26"/>
        <v>0</v>
      </c>
      <c r="F107" s="354">
        <f t="shared" si="34"/>
        <v>0</v>
      </c>
      <c r="H107" s="353">
        <v>95</v>
      </c>
      <c r="I107" s="335" t="s">
        <v>153</v>
      </c>
      <c r="J107" s="333">
        <f t="shared" si="27"/>
        <v>0</v>
      </c>
      <c r="K107" s="333">
        <f t="shared" si="28"/>
        <v>0</v>
      </c>
      <c r="L107" s="334">
        <f t="shared" si="29"/>
        <v>0</v>
      </c>
      <c r="M107" s="354">
        <f t="shared" si="35"/>
        <v>0</v>
      </c>
      <c r="O107" s="353">
        <v>95</v>
      </c>
      <c r="P107" s="335" t="s">
        <v>153</v>
      </c>
      <c r="Q107" s="333">
        <f t="shared" si="30"/>
        <v>0</v>
      </c>
      <c r="R107" s="333">
        <f t="shared" si="31"/>
        <v>0</v>
      </c>
      <c r="S107" s="334">
        <f t="shared" si="32"/>
        <v>0</v>
      </c>
      <c r="T107" s="354">
        <f t="shared" si="33"/>
        <v>0</v>
      </c>
    </row>
    <row r="108" spans="1:20">
      <c r="A108" s="355">
        <v>96</v>
      </c>
      <c r="B108" s="332" t="s">
        <v>153</v>
      </c>
      <c r="C108" s="330">
        <f t="shared" si="24"/>
        <v>0</v>
      </c>
      <c r="D108" s="330">
        <f t="shared" si="25"/>
        <v>0</v>
      </c>
      <c r="E108" s="331">
        <f t="shared" si="26"/>
        <v>0</v>
      </c>
      <c r="F108" s="356">
        <f t="shared" si="34"/>
        <v>0</v>
      </c>
      <c r="H108" s="355">
        <v>96</v>
      </c>
      <c r="I108" s="332" t="s">
        <v>153</v>
      </c>
      <c r="J108" s="330">
        <f t="shared" si="27"/>
        <v>0</v>
      </c>
      <c r="K108" s="330">
        <f t="shared" si="28"/>
        <v>0</v>
      </c>
      <c r="L108" s="331">
        <f t="shared" si="29"/>
        <v>0</v>
      </c>
      <c r="M108" s="356">
        <f t="shared" si="35"/>
        <v>0</v>
      </c>
      <c r="O108" s="355">
        <v>96</v>
      </c>
      <c r="P108" s="332" t="s">
        <v>153</v>
      </c>
      <c r="Q108" s="330">
        <f t="shared" si="30"/>
        <v>0</v>
      </c>
      <c r="R108" s="330">
        <f t="shared" si="31"/>
        <v>0</v>
      </c>
      <c r="S108" s="331">
        <f t="shared" si="32"/>
        <v>0</v>
      </c>
      <c r="T108" s="356">
        <f t="shared" si="33"/>
        <v>0</v>
      </c>
    </row>
    <row r="109" spans="1:20">
      <c r="A109" s="351">
        <v>97</v>
      </c>
      <c r="B109" s="341" t="s">
        <v>153</v>
      </c>
      <c r="C109" s="339">
        <f t="shared" ref="C109:C132" si="36">IF(A109&gt;C$6*12,0,IF(A109&gt;C$8,IF(C$10="元金均等返済",C$7/(C$6*12-C$8),E109-D109),0))</f>
        <v>0</v>
      </c>
      <c r="D109" s="339">
        <f t="shared" ref="D109:D132" si="37">IF(A109&gt;C$6*12,0,IF(A109&gt;C$8,IF(C$10="元金均等返済",F108*C$9/12,IPMT(C$9/12,A109-C$8,(C$6*12-C$8),C$7)*-1),C$7*C$9/12))</f>
        <v>0</v>
      </c>
      <c r="E109" s="340">
        <f t="shared" ref="E109:E132" si="38">IF(A109&gt;C$6*12,0,IF(A109&gt;C$8,IF(C$10="元金均等返済",C109+D109,PMT(C$9/12,(C$6*12-C$8),C$7)*-1),C109+D109))</f>
        <v>0</v>
      </c>
      <c r="F109" s="352">
        <f t="shared" si="34"/>
        <v>0</v>
      </c>
      <c r="H109" s="351">
        <v>97</v>
      </c>
      <c r="I109" s="341" t="s">
        <v>153</v>
      </c>
      <c r="J109" s="339">
        <f t="shared" ref="J109:J132" si="39">IF(H109&gt;J$6*12,0,IF(H109&gt;J$8,IF(J$10="元金均等返済",J$7/(J$6*12-J$8),L109-K109),0))</f>
        <v>0</v>
      </c>
      <c r="K109" s="339">
        <f t="shared" ref="K109:K132" si="40">IF(H109&gt;J$6*12,0,IF(H109&gt;J$8,IF(J$10="元金均等返済",M108*J$9/12,IPMT(J$9/12,H109-J$8,(J$6*12-J$8),J$7)*-1),J$7*J$9/12))</f>
        <v>0</v>
      </c>
      <c r="L109" s="340">
        <f t="shared" ref="L109:L132" si="41">IF(H109&gt;J$6*12,0,IF(H109&gt;J$8,IF(J$10="元金均等返済",J109+K109,PMT(J$9/12,(J$6*12-J$8),J$7)*-1),J109+K109))</f>
        <v>0</v>
      </c>
      <c r="M109" s="352">
        <f t="shared" si="35"/>
        <v>0</v>
      </c>
      <c r="O109" s="351">
        <v>97</v>
      </c>
      <c r="P109" s="341" t="s">
        <v>153</v>
      </c>
      <c r="Q109" s="339">
        <f t="shared" ref="Q109:Q132" si="42">C109+J109</f>
        <v>0</v>
      </c>
      <c r="R109" s="339">
        <f t="shared" ref="R109:R132" si="43">D109+K109</f>
        <v>0</v>
      </c>
      <c r="S109" s="340">
        <f t="shared" ref="S109:S132" si="44">E109+L109</f>
        <v>0</v>
      </c>
      <c r="T109" s="352">
        <f t="shared" ref="T109:T132" si="45">F109+M109</f>
        <v>0</v>
      </c>
    </row>
    <row r="110" spans="1:20">
      <c r="A110" s="353">
        <v>98</v>
      </c>
      <c r="B110" s="335" t="s">
        <v>153</v>
      </c>
      <c r="C110" s="333">
        <f t="shared" si="36"/>
        <v>0</v>
      </c>
      <c r="D110" s="333">
        <f t="shared" si="37"/>
        <v>0</v>
      </c>
      <c r="E110" s="334">
        <f t="shared" si="38"/>
        <v>0</v>
      </c>
      <c r="F110" s="354">
        <f t="shared" ref="F110:F132" si="46">F109-C110</f>
        <v>0</v>
      </c>
      <c r="H110" s="353">
        <v>98</v>
      </c>
      <c r="I110" s="335" t="s">
        <v>153</v>
      </c>
      <c r="J110" s="333">
        <f t="shared" si="39"/>
        <v>0</v>
      </c>
      <c r="K110" s="333">
        <f t="shared" si="40"/>
        <v>0</v>
      </c>
      <c r="L110" s="334">
        <f t="shared" si="41"/>
        <v>0</v>
      </c>
      <c r="M110" s="354">
        <f t="shared" ref="M110:M132" si="47">M109-J110</f>
        <v>0</v>
      </c>
      <c r="O110" s="353">
        <v>98</v>
      </c>
      <c r="P110" s="335" t="s">
        <v>153</v>
      </c>
      <c r="Q110" s="333">
        <f t="shared" si="42"/>
        <v>0</v>
      </c>
      <c r="R110" s="333">
        <f t="shared" si="43"/>
        <v>0</v>
      </c>
      <c r="S110" s="334">
        <f t="shared" si="44"/>
        <v>0</v>
      </c>
      <c r="T110" s="354">
        <f t="shared" si="45"/>
        <v>0</v>
      </c>
    </row>
    <row r="111" spans="1:20">
      <c r="A111" s="353">
        <v>99</v>
      </c>
      <c r="B111" s="335" t="s">
        <v>153</v>
      </c>
      <c r="C111" s="333">
        <f t="shared" si="36"/>
        <v>0</v>
      </c>
      <c r="D111" s="333">
        <f t="shared" si="37"/>
        <v>0</v>
      </c>
      <c r="E111" s="334">
        <f t="shared" si="38"/>
        <v>0</v>
      </c>
      <c r="F111" s="354">
        <f t="shared" si="46"/>
        <v>0</v>
      </c>
      <c r="H111" s="353">
        <v>99</v>
      </c>
      <c r="I111" s="335" t="s">
        <v>153</v>
      </c>
      <c r="J111" s="333">
        <f t="shared" si="39"/>
        <v>0</v>
      </c>
      <c r="K111" s="333">
        <f t="shared" si="40"/>
        <v>0</v>
      </c>
      <c r="L111" s="334">
        <f t="shared" si="41"/>
        <v>0</v>
      </c>
      <c r="M111" s="354">
        <f t="shared" si="47"/>
        <v>0</v>
      </c>
      <c r="O111" s="353">
        <v>99</v>
      </c>
      <c r="P111" s="335" t="s">
        <v>153</v>
      </c>
      <c r="Q111" s="333">
        <f t="shared" si="42"/>
        <v>0</v>
      </c>
      <c r="R111" s="333">
        <f t="shared" si="43"/>
        <v>0</v>
      </c>
      <c r="S111" s="334">
        <f t="shared" si="44"/>
        <v>0</v>
      </c>
      <c r="T111" s="354">
        <f t="shared" si="45"/>
        <v>0</v>
      </c>
    </row>
    <row r="112" spans="1:20">
      <c r="A112" s="353">
        <v>100</v>
      </c>
      <c r="B112" s="335" t="s">
        <v>153</v>
      </c>
      <c r="C112" s="333">
        <f t="shared" si="36"/>
        <v>0</v>
      </c>
      <c r="D112" s="333">
        <f t="shared" si="37"/>
        <v>0</v>
      </c>
      <c r="E112" s="334">
        <f t="shared" si="38"/>
        <v>0</v>
      </c>
      <c r="F112" s="354">
        <f t="shared" si="46"/>
        <v>0</v>
      </c>
      <c r="H112" s="353">
        <v>100</v>
      </c>
      <c r="I112" s="335" t="s">
        <v>153</v>
      </c>
      <c r="J112" s="333">
        <f t="shared" si="39"/>
        <v>0</v>
      </c>
      <c r="K112" s="333">
        <f t="shared" si="40"/>
        <v>0</v>
      </c>
      <c r="L112" s="334">
        <f t="shared" si="41"/>
        <v>0</v>
      </c>
      <c r="M112" s="354">
        <f t="shared" si="47"/>
        <v>0</v>
      </c>
      <c r="O112" s="353">
        <v>100</v>
      </c>
      <c r="P112" s="335" t="s">
        <v>153</v>
      </c>
      <c r="Q112" s="333">
        <f t="shared" si="42"/>
        <v>0</v>
      </c>
      <c r="R112" s="333">
        <f t="shared" si="43"/>
        <v>0</v>
      </c>
      <c r="S112" s="334">
        <f t="shared" si="44"/>
        <v>0</v>
      </c>
      <c r="T112" s="354">
        <f t="shared" si="45"/>
        <v>0</v>
      </c>
    </row>
    <row r="113" spans="1:20">
      <c r="A113" s="353">
        <v>101</v>
      </c>
      <c r="B113" s="335" t="s">
        <v>153</v>
      </c>
      <c r="C113" s="333">
        <f t="shared" si="36"/>
        <v>0</v>
      </c>
      <c r="D113" s="333">
        <f t="shared" si="37"/>
        <v>0</v>
      </c>
      <c r="E113" s="334">
        <f t="shared" si="38"/>
        <v>0</v>
      </c>
      <c r="F113" s="354">
        <f t="shared" si="46"/>
        <v>0</v>
      </c>
      <c r="H113" s="353">
        <v>101</v>
      </c>
      <c r="I113" s="335" t="s">
        <v>153</v>
      </c>
      <c r="J113" s="333">
        <f t="shared" si="39"/>
        <v>0</v>
      </c>
      <c r="K113" s="333">
        <f t="shared" si="40"/>
        <v>0</v>
      </c>
      <c r="L113" s="334">
        <f t="shared" si="41"/>
        <v>0</v>
      </c>
      <c r="M113" s="354">
        <f t="shared" si="47"/>
        <v>0</v>
      </c>
      <c r="O113" s="353">
        <v>101</v>
      </c>
      <c r="P113" s="335" t="s">
        <v>153</v>
      </c>
      <c r="Q113" s="333">
        <f t="shared" si="42"/>
        <v>0</v>
      </c>
      <c r="R113" s="333">
        <f t="shared" si="43"/>
        <v>0</v>
      </c>
      <c r="S113" s="334">
        <f t="shared" si="44"/>
        <v>0</v>
      </c>
      <c r="T113" s="354">
        <f t="shared" si="45"/>
        <v>0</v>
      </c>
    </row>
    <row r="114" spans="1:20">
      <c r="A114" s="353">
        <v>102</v>
      </c>
      <c r="B114" s="335" t="s">
        <v>153</v>
      </c>
      <c r="C114" s="333">
        <f t="shared" si="36"/>
        <v>0</v>
      </c>
      <c r="D114" s="333">
        <f t="shared" si="37"/>
        <v>0</v>
      </c>
      <c r="E114" s="334">
        <f t="shared" si="38"/>
        <v>0</v>
      </c>
      <c r="F114" s="354">
        <f t="shared" si="46"/>
        <v>0</v>
      </c>
      <c r="H114" s="353">
        <v>102</v>
      </c>
      <c r="I114" s="335" t="s">
        <v>153</v>
      </c>
      <c r="J114" s="333">
        <f t="shared" si="39"/>
        <v>0</v>
      </c>
      <c r="K114" s="333">
        <f t="shared" si="40"/>
        <v>0</v>
      </c>
      <c r="L114" s="334">
        <f t="shared" si="41"/>
        <v>0</v>
      </c>
      <c r="M114" s="354">
        <f t="shared" si="47"/>
        <v>0</v>
      </c>
      <c r="O114" s="353">
        <v>102</v>
      </c>
      <c r="P114" s="335" t="s">
        <v>153</v>
      </c>
      <c r="Q114" s="333">
        <f t="shared" si="42"/>
        <v>0</v>
      </c>
      <c r="R114" s="333">
        <f t="shared" si="43"/>
        <v>0</v>
      </c>
      <c r="S114" s="334">
        <f t="shared" si="44"/>
        <v>0</v>
      </c>
      <c r="T114" s="354">
        <f t="shared" si="45"/>
        <v>0</v>
      </c>
    </row>
    <row r="115" spans="1:20">
      <c r="A115" s="353">
        <v>103</v>
      </c>
      <c r="B115" s="335" t="s">
        <v>153</v>
      </c>
      <c r="C115" s="333">
        <f t="shared" si="36"/>
        <v>0</v>
      </c>
      <c r="D115" s="333">
        <f t="shared" si="37"/>
        <v>0</v>
      </c>
      <c r="E115" s="334">
        <f t="shared" si="38"/>
        <v>0</v>
      </c>
      <c r="F115" s="354">
        <f t="shared" si="46"/>
        <v>0</v>
      </c>
      <c r="H115" s="353">
        <v>103</v>
      </c>
      <c r="I115" s="335" t="s">
        <v>153</v>
      </c>
      <c r="J115" s="333">
        <f t="shared" si="39"/>
        <v>0</v>
      </c>
      <c r="K115" s="333">
        <f t="shared" si="40"/>
        <v>0</v>
      </c>
      <c r="L115" s="334">
        <f t="shared" si="41"/>
        <v>0</v>
      </c>
      <c r="M115" s="354">
        <f t="shared" si="47"/>
        <v>0</v>
      </c>
      <c r="O115" s="353">
        <v>103</v>
      </c>
      <c r="P115" s="335" t="s">
        <v>153</v>
      </c>
      <c r="Q115" s="333">
        <f t="shared" si="42"/>
        <v>0</v>
      </c>
      <c r="R115" s="333">
        <f t="shared" si="43"/>
        <v>0</v>
      </c>
      <c r="S115" s="334">
        <f t="shared" si="44"/>
        <v>0</v>
      </c>
      <c r="T115" s="354">
        <f t="shared" si="45"/>
        <v>0</v>
      </c>
    </row>
    <row r="116" spans="1:20">
      <c r="A116" s="353">
        <v>104</v>
      </c>
      <c r="B116" s="335" t="s">
        <v>153</v>
      </c>
      <c r="C116" s="333">
        <f t="shared" si="36"/>
        <v>0</v>
      </c>
      <c r="D116" s="333">
        <f t="shared" si="37"/>
        <v>0</v>
      </c>
      <c r="E116" s="334">
        <f t="shared" si="38"/>
        <v>0</v>
      </c>
      <c r="F116" s="354">
        <f t="shared" si="46"/>
        <v>0</v>
      </c>
      <c r="H116" s="353">
        <v>104</v>
      </c>
      <c r="I116" s="335" t="s">
        <v>153</v>
      </c>
      <c r="J116" s="333">
        <f t="shared" si="39"/>
        <v>0</v>
      </c>
      <c r="K116" s="333">
        <f t="shared" si="40"/>
        <v>0</v>
      </c>
      <c r="L116" s="334">
        <f t="shared" si="41"/>
        <v>0</v>
      </c>
      <c r="M116" s="354">
        <f t="shared" si="47"/>
        <v>0</v>
      </c>
      <c r="O116" s="353">
        <v>104</v>
      </c>
      <c r="P116" s="335" t="s">
        <v>153</v>
      </c>
      <c r="Q116" s="333">
        <f t="shared" si="42"/>
        <v>0</v>
      </c>
      <c r="R116" s="333">
        <f t="shared" si="43"/>
        <v>0</v>
      </c>
      <c r="S116" s="334">
        <f t="shared" si="44"/>
        <v>0</v>
      </c>
      <c r="T116" s="354">
        <f t="shared" si="45"/>
        <v>0</v>
      </c>
    </row>
    <row r="117" spans="1:20">
      <c r="A117" s="353">
        <v>105</v>
      </c>
      <c r="B117" s="335" t="s">
        <v>153</v>
      </c>
      <c r="C117" s="333">
        <f t="shared" si="36"/>
        <v>0</v>
      </c>
      <c r="D117" s="333">
        <f t="shared" si="37"/>
        <v>0</v>
      </c>
      <c r="E117" s="334">
        <f t="shared" si="38"/>
        <v>0</v>
      </c>
      <c r="F117" s="354">
        <f t="shared" si="46"/>
        <v>0</v>
      </c>
      <c r="H117" s="353">
        <v>105</v>
      </c>
      <c r="I117" s="335" t="s">
        <v>153</v>
      </c>
      <c r="J117" s="333">
        <f t="shared" si="39"/>
        <v>0</v>
      </c>
      <c r="K117" s="333">
        <f t="shared" si="40"/>
        <v>0</v>
      </c>
      <c r="L117" s="334">
        <f t="shared" si="41"/>
        <v>0</v>
      </c>
      <c r="M117" s="354">
        <f t="shared" si="47"/>
        <v>0</v>
      </c>
      <c r="O117" s="353">
        <v>105</v>
      </c>
      <c r="P117" s="335" t="s">
        <v>153</v>
      </c>
      <c r="Q117" s="333">
        <f t="shared" si="42"/>
        <v>0</v>
      </c>
      <c r="R117" s="333">
        <f t="shared" si="43"/>
        <v>0</v>
      </c>
      <c r="S117" s="334">
        <f t="shared" si="44"/>
        <v>0</v>
      </c>
      <c r="T117" s="354">
        <f t="shared" si="45"/>
        <v>0</v>
      </c>
    </row>
    <row r="118" spans="1:20">
      <c r="A118" s="353">
        <v>106</v>
      </c>
      <c r="B118" s="335" t="s">
        <v>153</v>
      </c>
      <c r="C118" s="333">
        <f t="shared" si="36"/>
        <v>0</v>
      </c>
      <c r="D118" s="333">
        <f t="shared" si="37"/>
        <v>0</v>
      </c>
      <c r="E118" s="334">
        <f t="shared" si="38"/>
        <v>0</v>
      </c>
      <c r="F118" s="354">
        <f t="shared" si="46"/>
        <v>0</v>
      </c>
      <c r="H118" s="353">
        <v>106</v>
      </c>
      <c r="I118" s="335" t="s">
        <v>153</v>
      </c>
      <c r="J118" s="333">
        <f t="shared" si="39"/>
        <v>0</v>
      </c>
      <c r="K118" s="333">
        <f t="shared" si="40"/>
        <v>0</v>
      </c>
      <c r="L118" s="334">
        <f t="shared" si="41"/>
        <v>0</v>
      </c>
      <c r="M118" s="354">
        <f t="shared" si="47"/>
        <v>0</v>
      </c>
      <c r="O118" s="353">
        <v>106</v>
      </c>
      <c r="P118" s="335" t="s">
        <v>153</v>
      </c>
      <c r="Q118" s="333">
        <f t="shared" si="42"/>
        <v>0</v>
      </c>
      <c r="R118" s="333">
        <f t="shared" si="43"/>
        <v>0</v>
      </c>
      <c r="S118" s="334">
        <f t="shared" si="44"/>
        <v>0</v>
      </c>
      <c r="T118" s="354">
        <f t="shared" si="45"/>
        <v>0</v>
      </c>
    </row>
    <row r="119" spans="1:20">
      <c r="A119" s="353">
        <v>107</v>
      </c>
      <c r="B119" s="335" t="s">
        <v>153</v>
      </c>
      <c r="C119" s="333">
        <f t="shared" si="36"/>
        <v>0</v>
      </c>
      <c r="D119" s="333">
        <f t="shared" si="37"/>
        <v>0</v>
      </c>
      <c r="E119" s="334">
        <f t="shared" si="38"/>
        <v>0</v>
      </c>
      <c r="F119" s="354">
        <f t="shared" si="46"/>
        <v>0</v>
      </c>
      <c r="H119" s="353">
        <v>107</v>
      </c>
      <c r="I119" s="335" t="s">
        <v>153</v>
      </c>
      <c r="J119" s="333">
        <f t="shared" si="39"/>
        <v>0</v>
      </c>
      <c r="K119" s="333">
        <f t="shared" si="40"/>
        <v>0</v>
      </c>
      <c r="L119" s="334">
        <f t="shared" si="41"/>
        <v>0</v>
      </c>
      <c r="M119" s="354">
        <f t="shared" si="47"/>
        <v>0</v>
      </c>
      <c r="O119" s="353">
        <v>107</v>
      </c>
      <c r="P119" s="335" t="s">
        <v>153</v>
      </c>
      <c r="Q119" s="333">
        <f t="shared" si="42"/>
        <v>0</v>
      </c>
      <c r="R119" s="333">
        <f t="shared" si="43"/>
        <v>0</v>
      </c>
      <c r="S119" s="334">
        <f t="shared" si="44"/>
        <v>0</v>
      </c>
      <c r="T119" s="354">
        <f t="shared" si="45"/>
        <v>0</v>
      </c>
    </row>
    <row r="120" spans="1:20">
      <c r="A120" s="355">
        <v>108</v>
      </c>
      <c r="B120" s="332" t="s">
        <v>153</v>
      </c>
      <c r="C120" s="330">
        <f t="shared" si="36"/>
        <v>0</v>
      </c>
      <c r="D120" s="330">
        <f t="shared" si="37"/>
        <v>0</v>
      </c>
      <c r="E120" s="331">
        <f t="shared" si="38"/>
        <v>0</v>
      </c>
      <c r="F120" s="356">
        <f t="shared" si="46"/>
        <v>0</v>
      </c>
      <c r="H120" s="355">
        <v>108</v>
      </c>
      <c r="I120" s="332" t="s">
        <v>153</v>
      </c>
      <c r="J120" s="330">
        <f t="shared" si="39"/>
        <v>0</v>
      </c>
      <c r="K120" s="330">
        <f t="shared" si="40"/>
        <v>0</v>
      </c>
      <c r="L120" s="331">
        <f t="shared" si="41"/>
        <v>0</v>
      </c>
      <c r="M120" s="356">
        <f t="shared" si="47"/>
        <v>0</v>
      </c>
      <c r="O120" s="355">
        <v>108</v>
      </c>
      <c r="P120" s="332" t="s">
        <v>153</v>
      </c>
      <c r="Q120" s="330">
        <f t="shared" si="42"/>
        <v>0</v>
      </c>
      <c r="R120" s="330">
        <f t="shared" si="43"/>
        <v>0</v>
      </c>
      <c r="S120" s="331">
        <f t="shared" si="44"/>
        <v>0</v>
      </c>
      <c r="T120" s="356">
        <f t="shared" si="45"/>
        <v>0</v>
      </c>
    </row>
    <row r="121" spans="1:20">
      <c r="A121" s="357">
        <v>109</v>
      </c>
      <c r="B121" s="338" t="s">
        <v>153</v>
      </c>
      <c r="C121" s="336">
        <f t="shared" si="36"/>
        <v>0</v>
      </c>
      <c r="D121" s="336">
        <f t="shared" si="37"/>
        <v>0</v>
      </c>
      <c r="E121" s="337">
        <f t="shared" si="38"/>
        <v>0</v>
      </c>
      <c r="F121" s="358">
        <f t="shared" si="46"/>
        <v>0</v>
      </c>
      <c r="H121" s="357">
        <v>109</v>
      </c>
      <c r="I121" s="338" t="s">
        <v>153</v>
      </c>
      <c r="J121" s="336">
        <f t="shared" si="39"/>
        <v>0</v>
      </c>
      <c r="K121" s="336">
        <f t="shared" si="40"/>
        <v>0</v>
      </c>
      <c r="L121" s="337">
        <f t="shared" si="41"/>
        <v>0</v>
      </c>
      <c r="M121" s="358">
        <f t="shared" si="47"/>
        <v>0</v>
      </c>
      <c r="O121" s="357">
        <v>109</v>
      </c>
      <c r="P121" s="338" t="s">
        <v>153</v>
      </c>
      <c r="Q121" s="336">
        <f t="shared" si="42"/>
        <v>0</v>
      </c>
      <c r="R121" s="336">
        <f t="shared" si="43"/>
        <v>0</v>
      </c>
      <c r="S121" s="337">
        <f t="shared" si="44"/>
        <v>0</v>
      </c>
      <c r="T121" s="358">
        <f t="shared" si="45"/>
        <v>0</v>
      </c>
    </row>
    <row r="122" spans="1:20">
      <c r="A122" s="353">
        <v>110</v>
      </c>
      <c r="B122" s="335" t="s">
        <v>153</v>
      </c>
      <c r="C122" s="333">
        <f t="shared" si="36"/>
        <v>0</v>
      </c>
      <c r="D122" s="333">
        <f t="shared" si="37"/>
        <v>0</v>
      </c>
      <c r="E122" s="334">
        <f t="shared" si="38"/>
        <v>0</v>
      </c>
      <c r="F122" s="354">
        <f t="shared" si="46"/>
        <v>0</v>
      </c>
      <c r="H122" s="353">
        <v>110</v>
      </c>
      <c r="I122" s="335" t="s">
        <v>153</v>
      </c>
      <c r="J122" s="333">
        <f t="shared" si="39"/>
        <v>0</v>
      </c>
      <c r="K122" s="333">
        <f t="shared" si="40"/>
        <v>0</v>
      </c>
      <c r="L122" s="334">
        <f t="shared" si="41"/>
        <v>0</v>
      </c>
      <c r="M122" s="354">
        <f t="shared" si="47"/>
        <v>0</v>
      </c>
      <c r="O122" s="353">
        <v>110</v>
      </c>
      <c r="P122" s="335" t="s">
        <v>153</v>
      </c>
      <c r="Q122" s="333">
        <f t="shared" si="42"/>
        <v>0</v>
      </c>
      <c r="R122" s="333">
        <f t="shared" si="43"/>
        <v>0</v>
      </c>
      <c r="S122" s="334">
        <f t="shared" si="44"/>
        <v>0</v>
      </c>
      <c r="T122" s="354">
        <f t="shared" si="45"/>
        <v>0</v>
      </c>
    </row>
    <row r="123" spans="1:20">
      <c r="A123" s="353">
        <v>111</v>
      </c>
      <c r="B123" s="335" t="s">
        <v>153</v>
      </c>
      <c r="C123" s="333">
        <f t="shared" si="36"/>
        <v>0</v>
      </c>
      <c r="D123" s="333">
        <f t="shared" si="37"/>
        <v>0</v>
      </c>
      <c r="E123" s="334">
        <f t="shared" si="38"/>
        <v>0</v>
      </c>
      <c r="F123" s="354">
        <f t="shared" si="46"/>
        <v>0</v>
      </c>
      <c r="H123" s="353">
        <v>111</v>
      </c>
      <c r="I123" s="335" t="s">
        <v>153</v>
      </c>
      <c r="J123" s="333">
        <f t="shared" si="39"/>
        <v>0</v>
      </c>
      <c r="K123" s="333">
        <f t="shared" si="40"/>
        <v>0</v>
      </c>
      <c r="L123" s="334">
        <f t="shared" si="41"/>
        <v>0</v>
      </c>
      <c r="M123" s="354">
        <f t="shared" si="47"/>
        <v>0</v>
      </c>
      <c r="O123" s="353">
        <v>111</v>
      </c>
      <c r="P123" s="335" t="s">
        <v>153</v>
      </c>
      <c r="Q123" s="333">
        <f t="shared" si="42"/>
        <v>0</v>
      </c>
      <c r="R123" s="333">
        <f t="shared" si="43"/>
        <v>0</v>
      </c>
      <c r="S123" s="334">
        <f t="shared" si="44"/>
        <v>0</v>
      </c>
      <c r="T123" s="354">
        <f t="shared" si="45"/>
        <v>0</v>
      </c>
    </row>
    <row r="124" spans="1:20">
      <c r="A124" s="353">
        <v>112</v>
      </c>
      <c r="B124" s="335" t="s">
        <v>153</v>
      </c>
      <c r="C124" s="333">
        <f t="shared" si="36"/>
        <v>0</v>
      </c>
      <c r="D124" s="333">
        <f t="shared" si="37"/>
        <v>0</v>
      </c>
      <c r="E124" s="334">
        <f t="shared" si="38"/>
        <v>0</v>
      </c>
      <c r="F124" s="354">
        <f t="shared" si="46"/>
        <v>0</v>
      </c>
      <c r="H124" s="353">
        <v>112</v>
      </c>
      <c r="I124" s="335" t="s">
        <v>153</v>
      </c>
      <c r="J124" s="333">
        <f t="shared" si="39"/>
        <v>0</v>
      </c>
      <c r="K124" s="333">
        <f t="shared" si="40"/>
        <v>0</v>
      </c>
      <c r="L124" s="334">
        <f t="shared" si="41"/>
        <v>0</v>
      </c>
      <c r="M124" s="354">
        <f t="shared" si="47"/>
        <v>0</v>
      </c>
      <c r="O124" s="353">
        <v>112</v>
      </c>
      <c r="P124" s="335" t="s">
        <v>153</v>
      </c>
      <c r="Q124" s="333">
        <f t="shared" si="42"/>
        <v>0</v>
      </c>
      <c r="R124" s="333">
        <f t="shared" si="43"/>
        <v>0</v>
      </c>
      <c r="S124" s="334">
        <f t="shared" si="44"/>
        <v>0</v>
      </c>
      <c r="T124" s="354">
        <f t="shared" si="45"/>
        <v>0</v>
      </c>
    </row>
    <row r="125" spans="1:20">
      <c r="A125" s="353">
        <v>113</v>
      </c>
      <c r="B125" s="335" t="s">
        <v>153</v>
      </c>
      <c r="C125" s="333">
        <f t="shared" si="36"/>
        <v>0</v>
      </c>
      <c r="D125" s="333">
        <f t="shared" si="37"/>
        <v>0</v>
      </c>
      <c r="E125" s="334">
        <f t="shared" si="38"/>
        <v>0</v>
      </c>
      <c r="F125" s="354">
        <f t="shared" si="46"/>
        <v>0</v>
      </c>
      <c r="H125" s="353">
        <v>113</v>
      </c>
      <c r="I125" s="335" t="s">
        <v>153</v>
      </c>
      <c r="J125" s="333">
        <f t="shared" si="39"/>
        <v>0</v>
      </c>
      <c r="K125" s="333">
        <f t="shared" si="40"/>
        <v>0</v>
      </c>
      <c r="L125" s="334">
        <f t="shared" si="41"/>
        <v>0</v>
      </c>
      <c r="M125" s="354">
        <f t="shared" si="47"/>
        <v>0</v>
      </c>
      <c r="O125" s="353">
        <v>113</v>
      </c>
      <c r="P125" s="335" t="s">
        <v>153</v>
      </c>
      <c r="Q125" s="333">
        <f t="shared" si="42"/>
        <v>0</v>
      </c>
      <c r="R125" s="333">
        <f t="shared" si="43"/>
        <v>0</v>
      </c>
      <c r="S125" s="334">
        <f t="shared" si="44"/>
        <v>0</v>
      </c>
      <c r="T125" s="354">
        <f t="shared" si="45"/>
        <v>0</v>
      </c>
    </row>
    <row r="126" spans="1:20">
      <c r="A126" s="353">
        <v>114</v>
      </c>
      <c r="B126" s="335" t="s">
        <v>153</v>
      </c>
      <c r="C126" s="333">
        <f t="shared" si="36"/>
        <v>0</v>
      </c>
      <c r="D126" s="333">
        <f t="shared" si="37"/>
        <v>0</v>
      </c>
      <c r="E126" s="334">
        <f t="shared" si="38"/>
        <v>0</v>
      </c>
      <c r="F126" s="354">
        <f t="shared" si="46"/>
        <v>0</v>
      </c>
      <c r="H126" s="353">
        <v>114</v>
      </c>
      <c r="I126" s="335" t="s">
        <v>153</v>
      </c>
      <c r="J126" s="333">
        <f t="shared" si="39"/>
        <v>0</v>
      </c>
      <c r="K126" s="333">
        <f t="shared" si="40"/>
        <v>0</v>
      </c>
      <c r="L126" s="334">
        <f t="shared" si="41"/>
        <v>0</v>
      </c>
      <c r="M126" s="354">
        <f t="shared" si="47"/>
        <v>0</v>
      </c>
      <c r="O126" s="353">
        <v>114</v>
      </c>
      <c r="P126" s="335" t="s">
        <v>153</v>
      </c>
      <c r="Q126" s="333">
        <f t="shared" si="42"/>
        <v>0</v>
      </c>
      <c r="R126" s="333">
        <f t="shared" si="43"/>
        <v>0</v>
      </c>
      <c r="S126" s="334">
        <f t="shared" si="44"/>
        <v>0</v>
      </c>
      <c r="T126" s="354">
        <f t="shared" si="45"/>
        <v>0</v>
      </c>
    </row>
    <row r="127" spans="1:20">
      <c r="A127" s="353">
        <v>115</v>
      </c>
      <c r="B127" s="335" t="s">
        <v>153</v>
      </c>
      <c r="C127" s="333">
        <f t="shared" si="36"/>
        <v>0</v>
      </c>
      <c r="D127" s="333">
        <f t="shared" si="37"/>
        <v>0</v>
      </c>
      <c r="E127" s="334">
        <f t="shared" si="38"/>
        <v>0</v>
      </c>
      <c r="F127" s="354">
        <f t="shared" si="46"/>
        <v>0</v>
      </c>
      <c r="H127" s="353">
        <v>115</v>
      </c>
      <c r="I127" s="335" t="s">
        <v>153</v>
      </c>
      <c r="J127" s="333">
        <f t="shared" si="39"/>
        <v>0</v>
      </c>
      <c r="K127" s="333">
        <f t="shared" si="40"/>
        <v>0</v>
      </c>
      <c r="L127" s="334">
        <f t="shared" si="41"/>
        <v>0</v>
      </c>
      <c r="M127" s="354">
        <f t="shared" si="47"/>
        <v>0</v>
      </c>
      <c r="O127" s="353">
        <v>115</v>
      </c>
      <c r="P127" s="335" t="s">
        <v>153</v>
      </c>
      <c r="Q127" s="333">
        <f t="shared" si="42"/>
        <v>0</v>
      </c>
      <c r="R127" s="333">
        <f t="shared" si="43"/>
        <v>0</v>
      </c>
      <c r="S127" s="334">
        <f t="shared" si="44"/>
        <v>0</v>
      </c>
      <c r="T127" s="354">
        <f t="shared" si="45"/>
        <v>0</v>
      </c>
    </row>
    <row r="128" spans="1:20">
      <c r="A128" s="353">
        <v>116</v>
      </c>
      <c r="B128" s="335" t="s">
        <v>153</v>
      </c>
      <c r="C128" s="333">
        <f t="shared" si="36"/>
        <v>0</v>
      </c>
      <c r="D128" s="333">
        <f t="shared" si="37"/>
        <v>0</v>
      </c>
      <c r="E128" s="334">
        <f t="shared" si="38"/>
        <v>0</v>
      </c>
      <c r="F128" s="354">
        <f t="shared" si="46"/>
        <v>0</v>
      </c>
      <c r="H128" s="353">
        <v>116</v>
      </c>
      <c r="I128" s="335" t="s">
        <v>153</v>
      </c>
      <c r="J128" s="333">
        <f t="shared" si="39"/>
        <v>0</v>
      </c>
      <c r="K128" s="333">
        <f t="shared" si="40"/>
        <v>0</v>
      </c>
      <c r="L128" s="334">
        <f t="shared" si="41"/>
        <v>0</v>
      </c>
      <c r="M128" s="354">
        <f t="shared" si="47"/>
        <v>0</v>
      </c>
      <c r="O128" s="353">
        <v>116</v>
      </c>
      <c r="P128" s="335" t="s">
        <v>153</v>
      </c>
      <c r="Q128" s="333">
        <f t="shared" si="42"/>
        <v>0</v>
      </c>
      <c r="R128" s="333">
        <f t="shared" si="43"/>
        <v>0</v>
      </c>
      <c r="S128" s="334">
        <f t="shared" si="44"/>
        <v>0</v>
      </c>
      <c r="T128" s="354">
        <f t="shared" si="45"/>
        <v>0</v>
      </c>
    </row>
    <row r="129" spans="1:20">
      <c r="A129" s="353">
        <v>117</v>
      </c>
      <c r="B129" s="335" t="s">
        <v>153</v>
      </c>
      <c r="C129" s="333">
        <f t="shared" si="36"/>
        <v>0</v>
      </c>
      <c r="D129" s="333">
        <f t="shared" si="37"/>
        <v>0</v>
      </c>
      <c r="E129" s="334">
        <f t="shared" si="38"/>
        <v>0</v>
      </c>
      <c r="F129" s="354">
        <f t="shared" si="46"/>
        <v>0</v>
      </c>
      <c r="H129" s="353">
        <v>117</v>
      </c>
      <c r="I129" s="335" t="s">
        <v>153</v>
      </c>
      <c r="J129" s="333">
        <f t="shared" si="39"/>
        <v>0</v>
      </c>
      <c r="K129" s="333">
        <f t="shared" si="40"/>
        <v>0</v>
      </c>
      <c r="L129" s="334">
        <f t="shared" si="41"/>
        <v>0</v>
      </c>
      <c r="M129" s="354">
        <f t="shared" si="47"/>
        <v>0</v>
      </c>
      <c r="O129" s="353">
        <v>117</v>
      </c>
      <c r="P129" s="335" t="s">
        <v>153</v>
      </c>
      <c r="Q129" s="333">
        <f t="shared" si="42"/>
        <v>0</v>
      </c>
      <c r="R129" s="333">
        <f t="shared" si="43"/>
        <v>0</v>
      </c>
      <c r="S129" s="334">
        <f t="shared" si="44"/>
        <v>0</v>
      </c>
      <c r="T129" s="354">
        <f t="shared" si="45"/>
        <v>0</v>
      </c>
    </row>
    <row r="130" spans="1:20">
      <c r="A130" s="353">
        <v>118</v>
      </c>
      <c r="B130" s="335" t="s">
        <v>153</v>
      </c>
      <c r="C130" s="333">
        <f t="shared" si="36"/>
        <v>0</v>
      </c>
      <c r="D130" s="333">
        <f t="shared" si="37"/>
        <v>0</v>
      </c>
      <c r="E130" s="334">
        <f t="shared" si="38"/>
        <v>0</v>
      </c>
      <c r="F130" s="354">
        <f t="shared" si="46"/>
        <v>0</v>
      </c>
      <c r="H130" s="353">
        <v>118</v>
      </c>
      <c r="I130" s="335" t="s">
        <v>153</v>
      </c>
      <c r="J130" s="333">
        <f t="shared" si="39"/>
        <v>0</v>
      </c>
      <c r="K130" s="333">
        <f t="shared" si="40"/>
        <v>0</v>
      </c>
      <c r="L130" s="334">
        <f t="shared" si="41"/>
        <v>0</v>
      </c>
      <c r="M130" s="354">
        <f t="shared" si="47"/>
        <v>0</v>
      </c>
      <c r="O130" s="353">
        <v>118</v>
      </c>
      <c r="P130" s="335" t="s">
        <v>153</v>
      </c>
      <c r="Q130" s="333">
        <f t="shared" si="42"/>
        <v>0</v>
      </c>
      <c r="R130" s="333">
        <f t="shared" si="43"/>
        <v>0</v>
      </c>
      <c r="S130" s="334">
        <f t="shared" si="44"/>
        <v>0</v>
      </c>
      <c r="T130" s="354">
        <f t="shared" si="45"/>
        <v>0</v>
      </c>
    </row>
    <row r="131" spans="1:20">
      <c r="A131" s="353">
        <v>119</v>
      </c>
      <c r="B131" s="335" t="s">
        <v>153</v>
      </c>
      <c r="C131" s="333">
        <f t="shared" si="36"/>
        <v>0</v>
      </c>
      <c r="D131" s="333">
        <f t="shared" si="37"/>
        <v>0</v>
      </c>
      <c r="E131" s="334">
        <f t="shared" si="38"/>
        <v>0</v>
      </c>
      <c r="F131" s="354">
        <f t="shared" si="46"/>
        <v>0</v>
      </c>
      <c r="H131" s="353">
        <v>119</v>
      </c>
      <c r="I131" s="335" t="s">
        <v>153</v>
      </c>
      <c r="J131" s="333">
        <f t="shared" si="39"/>
        <v>0</v>
      </c>
      <c r="K131" s="333">
        <f t="shared" si="40"/>
        <v>0</v>
      </c>
      <c r="L131" s="334">
        <f t="shared" si="41"/>
        <v>0</v>
      </c>
      <c r="M131" s="354">
        <f t="shared" si="47"/>
        <v>0</v>
      </c>
      <c r="O131" s="353">
        <v>119</v>
      </c>
      <c r="P131" s="335" t="s">
        <v>153</v>
      </c>
      <c r="Q131" s="333">
        <f t="shared" si="42"/>
        <v>0</v>
      </c>
      <c r="R131" s="333">
        <f t="shared" si="43"/>
        <v>0</v>
      </c>
      <c r="S131" s="334">
        <f t="shared" si="44"/>
        <v>0</v>
      </c>
      <c r="T131" s="354">
        <f t="shared" si="45"/>
        <v>0</v>
      </c>
    </row>
    <row r="132" spans="1:20" ht="15" thickBot="1">
      <c r="A132" s="359">
        <v>120</v>
      </c>
      <c r="B132" s="360" t="s">
        <v>153</v>
      </c>
      <c r="C132" s="361">
        <f t="shared" si="36"/>
        <v>0</v>
      </c>
      <c r="D132" s="361">
        <f t="shared" si="37"/>
        <v>0</v>
      </c>
      <c r="E132" s="362">
        <f t="shared" si="38"/>
        <v>0</v>
      </c>
      <c r="F132" s="363">
        <f t="shared" si="46"/>
        <v>0</v>
      </c>
      <c r="H132" s="359">
        <v>120</v>
      </c>
      <c r="I132" s="360" t="s">
        <v>153</v>
      </c>
      <c r="J132" s="361">
        <f t="shared" si="39"/>
        <v>0</v>
      </c>
      <c r="K132" s="361">
        <f t="shared" si="40"/>
        <v>0</v>
      </c>
      <c r="L132" s="362">
        <f t="shared" si="41"/>
        <v>0</v>
      </c>
      <c r="M132" s="363">
        <f t="shared" si="47"/>
        <v>0</v>
      </c>
      <c r="O132" s="359">
        <v>120</v>
      </c>
      <c r="P132" s="360" t="s">
        <v>153</v>
      </c>
      <c r="Q132" s="361">
        <f t="shared" si="42"/>
        <v>0</v>
      </c>
      <c r="R132" s="361">
        <f t="shared" si="43"/>
        <v>0</v>
      </c>
      <c r="S132" s="362">
        <f t="shared" si="44"/>
        <v>0</v>
      </c>
      <c r="T132" s="363">
        <f t="shared" si="45"/>
        <v>0</v>
      </c>
    </row>
  </sheetData>
  <mergeCells count="22">
    <mergeCell ref="A1:G1"/>
    <mergeCell ref="H12:I12"/>
    <mergeCell ref="O12:P12"/>
    <mergeCell ref="A10:B10"/>
    <mergeCell ref="A12:B12"/>
    <mergeCell ref="H5:I5"/>
    <mergeCell ref="J5:K5"/>
    <mergeCell ref="H6:I6"/>
    <mergeCell ref="H7:I7"/>
    <mergeCell ref="H8:I8"/>
    <mergeCell ref="J9:K9"/>
    <mergeCell ref="H10:I10"/>
    <mergeCell ref="C5:D5"/>
    <mergeCell ref="C9:D9"/>
    <mergeCell ref="C10:D10"/>
    <mergeCell ref="J10:K10"/>
    <mergeCell ref="H9:I9"/>
    <mergeCell ref="A9:B9"/>
    <mergeCell ref="A5:B5"/>
    <mergeCell ref="A6:B6"/>
    <mergeCell ref="A7:B7"/>
    <mergeCell ref="A8:B8"/>
  </mergeCells>
  <phoneticPr fontId="2"/>
  <dataValidations count="1">
    <dataValidation type="list" allowBlank="1" showInputMessage="1" showErrorMessage="1" sqref="C10:D10 J10:K10" xr:uid="{00000000-0002-0000-0600-000000000000}">
      <formula1>"元利均等返済,元金均等返済"</formula1>
    </dataValidation>
  </dataValidations>
  <pageMargins left="1.21" right="0.23622047244094491" top="0.37" bottom="0.15748031496062992" header="0.15748031496062992" footer="0.15748031496062992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53"/>
  <sheetViews>
    <sheetView showGridLines="0" view="pageBreakPreview" zoomScaleNormal="100" zoomScaleSheetLayoutView="100" workbookViewId="0">
      <selection sqref="A1:O2"/>
    </sheetView>
  </sheetViews>
  <sheetFormatPr baseColWidth="10" defaultColWidth="8.83203125" defaultRowHeight="14"/>
  <cols>
    <col min="1" max="1" width="4.1640625" customWidth="1"/>
    <col min="2" max="2" width="11.1640625" customWidth="1"/>
    <col min="3" max="5" width="7.1640625" customWidth="1"/>
    <col min="6" max="14" width="8" bestFit="1" customWidth="1"/>
    <col min="15" max="15" width="7.1640625" bestFit="1" customWidth="1"/>
    <col min="16" max="16" width="10.1640625" bestFit="1" customWidth="1"/>
  </cols>
  <sheetData>
    <row r="1" spans="1:23" ht="13.5" customHeight="1">
      <c r="A1" s="840" t="s">
        <v>213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2"/>
    </row>
    <row r="2" spans="1:23" ht="14.25" customHeight="1" thickBot="1">
      <c r="A2" s="843"/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5"/>
    </row>
    <row r="3" spans="1:23" ht="20" thickBot="1">
      <c r="A3" s="856"/>
      <c r="B3" s="856"/>
      <c r="Q3" s="577"/>
      <c r="R3" s="578" t="s">
        <v>263</v>
      </c>
      <c r="S3" s="579" t="s">
        <v>264</v>
      </c>
      <c r="T3" s="579" t="s">
        <v>266</v>
      </c>
      <c r="U3" s="579" t="s">
        <v>265</v>
      </c>
      <c r="V3" s="580" t="s">
        <v>262</v>
      </c>
      <c r="W3" s="580" t="s">
        <v>288</v>
      </c>
    </row>
    <row r="4" spans="1:23" s="95" customFormat="1" ht="15" thickBot="1">
      <c r="A4" s="857" t="s">
        <v>133</v>
      </c>
      <c r="B4" s="858"/>
      <c r="C4" s="411" t="s">
        <v>229</v>
      </c>
      <c r="D4" s="411" t="s">
        <v>230</v>
      </c>
      <c r="E4" s="411" t="s">
        <v>231</v>
      </c>
      <c r="F4" s="411" t="s">
        <v>232</v>
      </c>
      <c r="G4" s="411" t="s">
        <v>233</v>
      </c>
      <c r="H4" s="411" t="s">
        <v>234</v>
      </c>
      <c r="I4" s="411" t="s">
        <v>235</v>
      </c>
      <c r="J4" s="411" t="s">
        <v>236</v>
      </c>
      <c r="K4" s="453" t="s">
        <v>241</v>
      </c>
      <c r="L4" s="453" t="s">
        <v>220</v>
      </c>
      <c r="M4" s="453" t="s">
        <v>250</v>
      </c>
      <c r="N4" s="453" t="s">
        <v>287</v>
      </c>
      <c r="O4" s="462" t="s">
        <v>214</v>
      </c>
      <c r="Q4" s="574" t="s">
        <v>238</v>
      </c>
      <c r="R4" s="575">
        <v>31</v>
      </c>
      <c r="S4" s="576">
        <v>2</v>
      </c>
      <c r="T4" s="576">
        <f>R4-U4-V4</f>
        <v>21</v>
      </c>
      <c r="U4" s="576">
        <v>4</v>
      </c>
      <c r="V4" s="581">
        <f>S4+4</f>
        <v>6</v>
      </c>
      <c r="W4" s="581">
        <f>U4+V4</f>
        <v>10</v>
      </c>
    </row>
    <row r="5" spans="1:23" s="95" customFormat="1">
      <c r="A5" s="859" t="s">
        <v>54</v>
      </c>
      <c r="B5" s="860"/>
      <c r="C5" s="412">
        <f t="shared" ref="C5:N5" si="0">C10/(C6+C7)</f>
        <v>0</v>
      </c>
      <c r="D5" s="412">
        <f t="shared" si="0"/>
        <v>0</v>
      </c>
      <c r="E5" s="412">
        <f t="shared" si="0"/>
        <v>0</v>
      </c>
      <c r="F5" s="412">
        <f t="shared" si="0"/>
        <v>0</v>
      </c>
      <c r="G5" s="412">
        <f t="shared" si="0"/>
        <v>0</v>
      </c>
      <c r="H5" s="412">
        <f t="shared" si="0"/>
        <v>0</v>
      </c>
      <c r="I5" s="412">
        <f t="shared" si="0"/>
        <v>0</v>
      </c>
      <c r="J5" s="412">
        <f t="shared" si="0"/>
        <v>0</v>
      </c>
      <c r="K5" s="412">
        <f t="shared" si="0"/>
        <v>0</v>
      </c>
      <c r="L5" s="412">
        <f t="shared" si="0"/>
        <v>0</v>
      </c>
      <c r="M5" s="412">
        <f t="shared" si="0"/>
        <v>0</v>
      </c>
      <c r="N5" s="454">
        <f t="shared" si="0"/>
        <v>0</v>
      </c>
      <c r="O5" s="460">
        <f>ROUND(O10/(O6+O7),0)</f>
        <v>0</v>
      </c>
      <c r="Q5" s="572" t="s">
        <v>230</v>
      </c>
      <c r="R5" s="571">
        <v>28</v>
      </c>
      <c r="S5" s="570">
        <v>1</v>
      </c>
      <c r="T5" s="570">
        <f t="shared" ref="T5:T15" si="1">R5-U5-V5</f>
        <v>19</v>
      </c>
      <c r="U5" s="570">
        <v>4</v>
      </c>
      <c r="V5" s="582">
        <f t="shared" ref="V5:V15" si="2">S5+4</f>
        <v>5</v>
      </c>
      <c r="W5" s="581">
        <f t="shared" ref="W5:W15" si="3">U5+V5</f>
        <v>9</v>
      </c>
    </row>
    <row r="6" spans="1:23" s="95" customFormat="1">
      <c r="A6" s="848" t="s">
        <v>73</v>
      </c>
      <c r="B6" s="861"/>
      <c r="C6" s="414">
        <v>21</v>
      </c>
      <c r="D6" s="414">
        <v>19</v>
      </c>
      <c r="E6" s="414">
        <v>22</v>
      </c>
      <c r="F6" s="414">
        <v>21</v>
      </c>
      <c r="G6" s="414">
        <v>20</v>
      </c>
      <c r="H6" s="414">
        <v>22</v>
      </c>
      <c r="I6" s="414">
        <v>22</v>
      </c>
      <c r="J6" s="414">
        <v>23</v>
      </c>
      <c r="K6" s="455">
        <v>20</v>
      </c>
      <c r="L6" s="414">
        <v>22</v>
      </c>
      <c r="M6" s="414">
        <v>20</v>
      </c>
      <c r="N6" s="414">
        <v>22</v>
      </c>
      <c r="O6" s="464">
        <f>ROUND(AVERAGE(C6:N6),1)</f>
        <v>21.2</v>
      </c>
      <c r="Q6" s="572" t="s">
        <v>231</v>
      </c>
      <c r="R6" s="571">
        <v>31</v>
      </c>
      <c r="S6" s="570">
        <v>1</v>
      </c>
      <c r="T6" s="570">
        <f t="shared" si="1"/>
        <v>22</v>
      </c>
      <c r="U6" s="570">
        <v>4</v>
      </c>
      <c r="V6" s="582">
        <f t="shared" si="2"/>
        <v>5</v>
      </c>
      <c r="W6" s="581">
        <f t="shared" si="3"/>
        <v>9</v>
      </c>
    </row>
    <row r="7" spans="1:23" s="95" customFormat="1">
      <c r="A7" s="862" t="s">
        <v>74</v>
      </c>
      <c r="B7" s="863"/>
      <c r="C7" s="415">
        <v>10</v>
      </c>
      <c r="D7" s="415">
        <v>9</v>
      </c>
      <c r="E7" s="415">
        <v>9</v>
      </c>
      <c r="F7" s="415">
        <v>9</v>
      </c>
      <c r="G7" s="415">
        <v>11</v>
      </c>
      <c r="H7" s="415">
        <v>8</v>
      </c>
      <c r="I7" s="415">
        <v>9</v>
      </c>
      <c r="J7" s="415">
        <v>8</v>
      </c>
      <c r="K7" s="456">
        <v>10</v>
      </c>
      <c r="L7" s="415">
        <v>9</v>
      </c>
      <c r="M7" s="415">
        <v>10</v>
      </c>
      <c r="N7" s="415">
        <v>9</v>
      </c>
      <c r="O7" s="461">
        <f>ROUND(AVERAGE(C7:N7),1)</f>
        <v>9.3000000000000007</v>
      </c>
      <c r="Q7" s="572" t="s">
        <v>232</v>
      </c>
      <c r="R7" s="571">
        <v>30</v>
      </c>
      <c r="S7" s="570">
        <v>1</v>
      </c>
      <c r="T7" s="570">
        <f t="shared" si="1"/>
        <v>21</v>
      </c>
      <c r="U7" s="570">
        <v>4</v>
      </c>
      <c r="V7" s="582">
        <f t="shared" si="2"/>
        <v>5</v>
      </c>
      <c r="W7" s="581">
        <f t="shared" si="3"/>
        <v>9</v>
      </c>
    </row>
    <row r="8" spans="1:23" s="95" customFormat="1">
      <c r="A8" s="846" t="s">
        <v>140</v>
      </c>
      <c r="B8" s="847"/>
      <c r="C8" s="416">
        <v>0.95</v>
      </c>
      <c r="D8" s="416">
        <v>0.95</v>
      </c>
      <c r="E8" s="416">
        <v>1.05</v>
      </c>
      <c r="F8" s="416">
        <v>1.05</v>
      </c>
      <c r="G8" s="457">
        <v>0.95</v>
      </c>
      <c r="H8" s="416">
        <v>0.95</v>
      </c>
      <c r="I8" s="416">
        <v>1</v>
      </c>
      <c r="J8" s="416">
        <v>0.95</v>
      </c>
      <c r="K8" s="416">
        <v>1</v>
      </c>
      <c r="L8" s="416">
        <v>1</v>
      </c>
      <c r="M8" s="416">
        <v>1</v>
      </c>
      <c r="N8" s="416">
        <v>1.1000000000000001</v>
      </c>
      <c r="O8" s="465" t="s">
        <v>215</v>
      </c>
      <c r="Q8" s="572" t="s">
        <v>233</v>
      </c>
      <c r="R8" s="571">
        <v>31</v>
      </c>
      <c r="S8" s="570">
        <v>3</v>
      </c>
      <c r="T8" s="570">
        <f t="shared" si="1"/>
        <v>20</v>
      </c>
      <c r="U8" s="570">
        <v>4</v>
      </c>
      <c r="V8" s="582">
        <f t="shared" si="2"/>
        <v>7</v>
      </c>
      <c r="W8" s="581">
        <f t="shared" si="3"/>
        <v>11</v>
      </c>
    </row>
    <row r="9" spans="1:23" s="95" customFormat="1">
      <c r="A9" s="848" t="s">
        <v>131</v>
      </c>
      <c r="B9" s="849"/>
      <c r="C9" s="448">
        <v>0.33</v>
      </c>
      <c r="D9" s="448">
        <v>0.95</v>
      </c>
      <c r="E9" s="448">
        <v>1</v>
      </c>
      <c r="F9" s="448">
        <v>1.05</v>
      </c>
      <c r="G9" s="448">
        <v>1.1000000000000001</v>
      </c>
      <c r="H9" s="448">
        <v>1.1499999999999999</v>
      </c>
      <c r="I9" s="448">
        <v>1.2</v>
      </c>
      <c r="J9" s="448">
        <v>1.2</v>
      </c>
      <c r="K9" s="448">
        <v>1.2</v>
      </c>
      <c r="L9" s="448">
        <v>1.2</v>
      </c>
      <c r="M9" s="448">
        <v>1.2</v>
      </c>
      <c r="N9" s="448">
        <v>1.2</v>
      </c>
      <c r="O9" s="483" t="s">
        <v>215</v>
      </c>
      <c r="Q9" s="572" t="s">
        <v>234</v>
      </c>
      <c r="R9" s="571">
        <v>30</v>
      </c>
      <c r="S9" s="570">
        <v>0</v>
      </c>
      <c r="T9" s="570">
        <f t="shared" si="1"/>
        <v>22</v>
      </c>
      <c r="U9" s="570">
        <v>4</v>
      </c>
      <c r="V9" s="582">
        <f t="shared" si="2"/>
        <v>4</v>
      </c>
      <c r="W9" s="581">
        <f t="shared" si="3"/>
        <v>8</v>
      </c>
    </row>
    <row r="10" spans="1:23" s="95" customFormat="1" ht="15" thickBot="1">
      <c r="A10" s="850" t="s">
        <v>47</v>
      </c>
      <c r="B10" s="851"/>
      <c r="C10" s="417">
        <f>(C6*'1-2．事業モデル'!$F$17+C7*'1-2．事業モデル'!$K$17)*C8*C9</f>
        <v>0</v>
      </c>
      <c r="D10" s="417">
        <f>(D6*'1-2．事業モデル'!$F$17+D7*'1-2．事業モデル'!$K$17)*D8*D9</f>
        <v>0</v>
      </c>
      <c r="E10" s="417">
        <f>(E6*'1-2．事業モデル'!$F$17+E7*'1-2．事業モデル'!$K$17)*E8*E9</f>
        <v>0</v>
      </c>
      <c r="F10" s="417">
        <f>(F6*'1-2．事業モデル'!$F$17+F7*'1-2．事業モデル'!$K$17)*F8*F9</f>
        <v>0</v>
      </c>
      <c r="G10" s="417">
        <f>(G6*'1-2．事業モデル'!$F$17+G7*'1-2．事業モデル'!$K$17)*G8*G9</f>
        <v>0</v>
      </c>
      <c r="H10" s="417">
        <f>(H6*'1-2．事業モデル'!$F$17+H7*'1-2．事業モデル'!$K$17)*H8*H9</f>
        <v>0</v>
      </c>
      <c r="I10" s="417">
        <f>(I6*'1-2．事業モデル'!$F$17+I7*'1-2．事業モデル'!$K$17)*I8*I9</f>
        <v>0</v>
      </c>
      <c r="J10" s="417">
        <f>(J6*'1-2．事業モデル'!$F$17+J7*'1-2．事業モデル'!$K$17)*J8*J9</f>
        <v>0</v>
      </c>
      <c r="K10" s="417">
        <f>(K6*'1-2．事業モデル'!$F$17+K7*'1-2．事業モデル'!$K$17)*K8*K9</f>
        <v>0</v>
      </c>
      <c r="L10" s="417">
        <f>(L6*'1-2．事業モデル'!$F$17+L7*'1-2．事業モデル'!$K$17)*L8*L9</f>
        <v>0</v>
      </c>
      <c r="M10" s="417">
        <f>(M6*'1-2．事業モデル'!$F$17+M7*'1-2．事業モデル'!$K$17)*M8*M9</f>
        <v>0</v>
      </c>
      <c r="N10" s="459">
        <f>(N6*'1-2．事業モデル'!$F$17+N7*'1-2．事業モデル'!$K$17)*N8*N9</f>
        <v>0</v>
      </c>
      <c r="O10" s="463">
        <f>AVERAGE(C10:N10)</f>
        <v>0</v>
      </c>
      <c r="Q10" s="572" t="s">
        <v>235</v>
      </c>
      <c r="R10" s="571">
        <v>31</v>
      </c>
      <c r="S10" s="570">
        <v>1</v>
      </c>
      <c r="T10" s="570">
        <f t="shared" si="1"/>
        <v>22</v>
      </c>
      <c r="U10" s="570">
        <v>4</v>
      </c>
      <c r="V10" s="582">
        <f t="shared" si="2"/>
        <v>5</v>
      </c>
      <c r="W10" s="581">
        <f t="shared" si="3"/>
        <v>9</v>
      </c>
    </row>
    <row r="11" spans="1:23">
      <c r="A11" s="313"/>
      <c r="B11" s="313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475"/>
      <c r="Q11" s="572" t="s">
        <v>236</v>
      </c>
      <c r="R11" s="571">
        <v>31</v>
      </c>
      <c r="S11" s="570">
        <v>0</v>
      </c>
      <c r="T11" s="570">
        <f t="shared" si="1"/>
        <v>23</v>
      </c>
      <c r="U11" s="570">
        <v>4</v>
      </c>
      <c r="V11" s="582">
        <f t="shared" si="2"/>
        <v>4</v>
      </c>
      <c r="W11" s="581">
        <f t="shared" si="3"/>
        <v>8</v>
      </c>
    </row>
    <row r="12" spans="1:23" ht="15" thickBot="1">
      <c r="A12" s="313" t="s">
        <v>148</v>
      </c>
      <c r="B12" s="313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475"/>
      <c r="Q12" s="572" t="s">
        <v>237</v>
      </c>
      <c r="R12" s="571">
        <v>30</v>
      </c>
      <c r="S12" s="570">
        <v>2</v>
      </c>
      <c r="T12" s="570">
        <f t="shared" si="1"/>
        <v>20</v>
      </c>
      <c r="U12" s="570">
        <v>4</v>
      </c>
      <c r="V12" s="582">
        <f t="shared" si="2"/>
        <v>6</v>
      </c>
      <c r="W12" s="581">
        <f t="shared" si="3"/>
        <v>10</v>
      </c>
    </row>
    <row r="13" spans="1:23" ht="15" thickBot="1">
      <c r="A13" s="852" t="s">
        <v>80</v>
      </c>
      <c r="B13" s="853"/>
      <c r="C13" s="432">
        <f>C10</f>
        <v>0</v>
      </c>
      <c r="D13" s="432">
        <f t="shared" ref="D13:N13" si="4">D10</f>
        <v>0</v>
      </c>
      <c r="E13" s="432">
        <f t="shared" si="4"/>
        <v>0</v>
      </c>
      <c r="F13" s="432">
        <f t="shared" si="4"/>
        <v>0</v>
      </c>
      <c r="G13" s="432">
        <f t="shared" si="4"/>
        <v>0</v>
      </c>
      <c r="H13" s="432">
        <f t="shared" si="4"/>
        <v>0</v>
      </c>
      <c r="I13" s="432">
        <f t="shared" si="4"/>
        <v>0</v>
      </c>
      <c r="J13" s="432">
        <f t="shared" si="4"/>
        <v>0</v>
      </c>
      <c r="K13" s="432">
        <f t="shared" si="4"/>
        <v>0</v>
      </c>
      <c r="L13" s="432">
        <f t="shared" si="4"/>
        <v>0</v>
      </c>
      <c r="M13" s="432">
        <f t="shared" si="4"/>
        <v>0</v>
      </c>
      <c r="N13" s="433">
        <f t="shared" si="4"/>
        <v>0</v>
      </c>
      <c r="O13" s="474">
        <f>ROUND(AVERAGE(C13:N13),0)</f>
        <v>0</v>
      </c>
      <c r="Q13" s="572" t="s">
        <v>226</v>
      </c>
      <c r="R13" s="571">
        <v>31</v>
      </c>
      <c r="S13" s="570">
        <v>1</v>
      </c>
      <c r="T13" s="570">
        <f t="shared" si="1"/>
        <v>22</v>
      </c>
      <c r="U13" s="570">
        <v>4</v>
      </c>
      <c r="V13" s="582">
        <f t="shared" si="2"/>
        <v>5</v>
      </c>
      <c r="W13" s="581">
        <f t="shared" si="3"/>
        <v>9</v>
      </c>
    </row>
    <row r="14" spans="1:23" ht="15" customHeight="1">
      <c r="A14" s="419" t="s">
        <v>99</v>
      </c>
      <c r="B14" s="420"/>
      <c r="C14" s="434" t="e">
        <f t="shared" ref="C14:N14" si="5">SUM(C15:C16)</f>
        <v>#DIV/0!</v>
      </c>
      <c r="D14" s="434" t="e">
        <f t="shared" si="5"/>
        <v>#DIV/0!</v>
      </c>
      <c r="E14" s="434" t="e">
        <f t="shared" si="5"/>
        <v>#DIV/0!</v>
      </c>
      <c r="F14" s="434" t="e">
        <f t="shared" si="5"/>
        <v>#DIV/0!</v>
      </c>
      <c r="G14" s="434" t="e">
        <f t="shared" si="5"/>
        <v>#DIV/0!</v>
      </c>
      <c r="H14" s="434" t="e">
        <f t="shared" si="5"/>
        <v>#DIV/0!</v>
      </c>
      <c r="I14" s="434" t="e">
        <f t="shared" si="5"/>
        <v>#DIV/0!</v>
      </c>
      <c r="J14" s="434" t="e">
        <f t="shared" si="5"/>
        <v>#DIV/0!</v>
      </c>
      <c r="K14" s="434" t="e">
        <f t="shared" si="5"/>
        <v>#DIV/0!</v>
      </c>
      <c r="L14" s="434" t="e">
        <f t="shared" si="5"/>
        <v>#DIV/0!</v>
      </c>
      <c r="M14" s="434" t="e">
        <f t="shared" si="5"/>
        <v>#DIV/0!</v>
      </c>
      <c r="N14" s="434" t="e">
        <f t="shared" si="5"/>
        <v>#DIV/0!</v>
      </c>
      <c r="O14" s="476" t="e">
        <f t="shared" ref="O14:O46" si="6">ROUND(AVERAGE(C14:N14),0)</f>
        <v>#DIV/0!</v>
      </c>
      <c r="Q14" s="572" t="s">
        <v>227</v>
      </c>
      <c r="R14" s="571">
        <v>30</v>
      </c>
      <c r="S14" s="570">
        <v>2</v>
      </c>
      <c r="T14" s="570">
        <f t="shared" si="1"/>
        <v>20</v>
      </c>
      <c r="U14" s="570">
        <v>4</v>
      </c>
      <c r="V14" s="582">
        <f t="shared" si="2"/>
        <v>6</v>
      </c>
      <c r="W14" s="581">
        <f t="shared" si="3"/>
        <v>10</v>
      </c>
    </row>
    <row r="15" spans="1:23" ht="15" customHeight="1" thickBot="1">
      <c r="A15" s="419"/>
      <c r="B15" s="421" t="s">
        <v>100</v>
      </c>
      <c r="C15" s="261" t="e">
        <f>IF('1-2．事業モデル'!$D28="変動",'5.損益計算（好調時)'!C13*'1-2．事業モデル'!$F28,'1-2．事業モデル'!$E28)</f>
        <v>#DIV/0!</v>
      </c>
      <c r="D15" s="261" t="e">
        <f>IF('1-2．事業モデル'!$D28="変動",'5.損益計算（好調時)'!D13*'1-2．事業モデル'!$F28,'1-2．事業モデル'!$E28)</f>
        <v>#DIV/0!</v>
      </c>
      <c r="E15" s="261" t="e">
        <f>IF('1-2．事業モデル'!$D28="変動",'5.損益計算（好調時)'!E13*'1-2．事業モデル'!$F28,'1-2．事業モデル'!$E28)</f>
        <v>#DIV/0!</v>
      </c>
      <c r="F15" s="261" t="e">
        <f>IF('1-2．事業モデル'!$D28="変動",'5.損益計算（好調時)'!F13*'1-2．事業モデル'!$F28,'1-2．事業モデル'!$E28)</f>
        <v>#DIV/0!</v>
      </c>
      <c r="G15" s="261" t="e">
        <f>IF('1-2．事業モデル'!$D28="変動",'5.損益計算（好調時)'!G13*'1-2．事業モデル'!$F28,'1-2．事業モデル'!$E28)</f>
        <v>#DIV/0!</v>
      </c>
      <c r="H15" s="261" t="e">
        <f>IF('1-2．事業モデル'!$D28="変動",'5.損益計算（好調時)'!H13*'1-2．事業モデル'!$F28,'1-2．事業モデル'!$E28)</f>
        <v>#DIV/0!</v>
      </c>
      <c r="I15" s="261" t="e">
        <f>IF('1-2．事業モデル'!$D28="変動",'5.損益計算（好調時)'!I13*'1-2．事業モデル'!$F28,'1-2．事業モデル'!$E28)</f>
        <v>#DIV/0!</v>
      </c>
      <c r="J15" s="261" t="e">
        <f>IF('1-2．事業モデル'!$D28="変動",'5.損益計算（好調時)'!J13*'1-2．事業モデル'!$F28,'1-2．事業モデル'!$E28)</f>
        <v>#DIV/0!</v>
      </c>
      <c r="K15" s="261" t="e">
        <f>IF('1-2．事業モデル'!$D28="変動",'5.損益計算（好調時)'!K13*'1-2．事業モデル'!$F28,'1-2．事業モデル'!$E28)</f>
        <v>#DIV/0!</v>
      </c>
      <c r="L15" s="261" t="e">
        <f>IF('1-2．事業モデル'!$D28="変動",'5.損益計算（好調時)'!L13*'1-2．事業モデル'!$F28,'1-2．事業モデル'!$E28)</f>
        <v>#DIV/0!</v>
      </c>
      <c r="M15" s="261" t="e">
        <f>IF('1-2．事業モデル'!$D28="変動",'5.損益計算（好調時)'!M13*'1-2．事業モデル'!$F28,'1-2．事業モデル'!$E28)</f>
        <v>#DIV/0!</v>
      </c>
      <c r="N15" s="261" t="e">
        <f>IF('1-2．事業モデル'!$D28="変動",'5.損益計算（好調時)'!N13*'1-2．事業モデル'!$F28,'1-2．事業モデル'!$E28)</f>
        <v>#DIV/0!</v>
      </c>
      <c r="O15" s="477" t="e">
        <f t="shared" si="6"/>
        <v>#DIV/0!</v>
      </c>
      <c r="Q15" s="573" t="s">
        <v>228</v>
      </c>
      <c r="R15" s="583">
        <v>31</v>
      </c>
      <c r="S15" s="584">
        <v>1</v>
      </c>
      <c r="T15" s="584">
        <f t="shared" si="1"/>
        <v>22</v>
      </c>
      <c r="U15" s="584">
        <v>4</v>
      </c>
      <c r="V15" s="585">
        <f t="shared" si="2"/>
        <v>5</v>
      </c>
      <c r="W15" s="581">
        <f t="shared" si="3"/>
        <v>9</v>
      </c>
    </row>
    <row r="16" spans="1:23" ht="15" customHeight="1">
      <c r="A16" s="419"/>
      <c r="B16" s="422" t="s">
        <v>101</v>
      </c>
      <c r="C16" s="261" t="e">
        <f>IF('1-2．事業モデル'!$D29="変動",C$13*'1-2．事業モデル'!$F29,'1-2．事業モデル'!$E29)</f>
        <v>#DIV/0!</v>
      </c>
      <c r="D16" s="261" t="e">
        <f>IF('1-2．事業モデル'!$D29="変動",D$13*'1-2．事業モデル'!$F29,'1-2．事業モデル'!$E29)</f>
        <v>#DIV/0!</v>
      </c>
      <c r="E16" s="261" t="e">
        <f>IF('1-2．事業モデル'!$D29="変動",E$13*'1-2．事業モデル'!$F29,'1-2．事業モデル'!$E29)</f>
        <v>#DIV/0!</v>
      </c>
      <c r="F16" s="261" t="e">
        <f>IF('1-2．事業モデル'!$D29="変動",F$13*'1-2．事業モデル'!$F29,'1-2．事業モデル'!$E29)</f>
        <v>#DIV/0!</v>
      </c>
      <c r="G16" s="261" t="e">
        <f>IF('1-2．事業モデル'!$D29="変動",G$13*'1-2．事業モデル'!$F29,'1-2．事業モデル'!$E29)</f>
        <v>#DIV/0!</v>
      </c>
      <c r="H16" s="261" t="e">
        <f>IF('1-2．事業モデル'!$D29="変動",H$13*'1-2．事業モデル'!$F29,'1-2．事業モデル'!$E29)</f>
        <v>#DIV/0!</v>
      </c>
      <c r="I16" s="261" t="e">
        <f>IF('1-2．事業モデル'!$D29="変動",I$13*'1-2．事業モデル'!$F29,'1-2．事業モデル'!$E29)</f>
        <v>#DIV/0!</v>
      </c>
      <c r="J16" s="261" t="e">
        <f>IF('1-2．事業モデル'!$D29="変動",J$13*'1-2．事業モデル'!$F29,'1-2．事業モデル'!$E29)</f>
        <v>#DIV/0!</v>
      </c>
      <c r="K16" s="261" t="e">
        <f>IF('1-2．事業モデル'!$D29="変動",K$13*'1-2．事業モデル'!$F29,'1-2．事業モデル'!$E29)</f>
        <v>#DIV/0!</v>
      </c>
      <c r="L16" s="261" t="e">
        <f>IF('1-2．事業モデル'!$D29="変動",L$13*'1-2．事業モデル'!$F29,'1-2．事業モデル'!$E29)</f>
        <v>#DIV/0!</v>
      </c>
      <c r="M16" s="261" t="e">
        <f>IF('1-2．事業モデル'!$D29="変動",M$13*'1-2．事業モデル'!$F29,'1-2．事業モデル'!$E29)</f>
        <v>#DIV/0!</v>
      </c>
      <c r="N16" s="261" t="e">
        <f>IF('1-2．事業モデル'!$D29="変動",N$13*'1-2．事業モデル'!$F29,'1-2．事業モデル'!$E29)</f>
        <v>#DIV/0!</v>
      </c>
      <c r="O16" s="477" t="e">
        <f t="shared" si="6"/>
        <v>#DIV/0!</v>
      </c>
    </row>
    <row r="17" spans="1:15">
      <c r="A17" s="423" t="s">
        <v>102</v>
      </c>
      <c r="B17" s="424"/>
      <c r="C17" s="435" t="e">
        <f>SUM(C18:C22)</f>
        <v>#DIV/0!</v>
      </c>
      <c r="D17" s="435" t="e">
        <f t="shared" ref="D17:N17" si="7">SUM(D18:D22)</f>
        <v>#DIV/0!</v>
      </c>
      <c r="E17" s="435" t="e">
        <f t="shared" si="7"/>
        <v>#DIV/0!</v>
      </c>
      <c r="F17" s="435" t="e">
        <f t="shared" si="7"/>
        <v>#DIV/0!</v>
      </c>
      <c r="G17" s="435" t="e">
        <f t="shared" si="7"/>
        <v>#DIV/0!</v>
      </c>
      <c r="H17" s="435" t="e">
        <f t="shared" si="7"/>
        <v>#DIV/0!</v>
      </c>
      <c r="I17" s="435" t="e">
        <f t="shared" si="7"/>
        <v>#DIV/0!</v>
      </c>
      <c r="J17" s="435" t="e">
        <f t="shared" si="7"/>
        <v>#DIV/0!</v>
      </c>
      <c r="K17" s="435" t="e">
        <f t="shared" si="7"/>
        <v>#DIV/0!</v>
      </c>
      <c r="L17" s="435" t="e">
        <f t="shared" si="7"/>
        <v>#DIV/0!</v>
      </c>
      <c r="M17" s="435" t="e">
        <f t="shared" si="7"/>
        <v>#DIV/0!</v>
      </c>
      <c r="N17" s="435" t="e">
        <f t="shared" si="7"/>
        <v>#DIV/0!</v>
      </c>
      <c r="O17" s="478" t="e">
        <f t="shared" si="6"/>
        <v>#DIV/0!</v>
      </c>
    </row>
    <row r="18" spans="1:15">
      <c r="A18" s="419"/>
      <c r="B18" s="425" t="s">
        <v>144</v>
      </c>
      <c r="C18" s="261">
        <f>IF('1-2．事業モデル'!$D31="変動",C$13*'1-2．事業モデル'!$F31,'1-2．事業モデル'!$E31)</f>
        <v>0</v>
      </c>
      <c r="D18" s="261">
        <f>IF('1-2．事業モデル'!$D31="変動",D$13*'1-2．事業モデル'!$F31,'1-2．事業モデル'!$E31)</f>
        <v>0</v>
      </c>
      <c r="E18" s="261">
        <f>IF('1-2．事業モデル'!$D31="変動",E$13*'1-2．事業モデル'!$F31,'1-2．事業モデル'!$E31)</f>
        <v>0</v>
      </c>
      <c r="F18" s="261">
        <f>IF('1-2．事業モデル'!$D31="変動",F$13*'1-2．事業モデル'!$F31,'1-2．事業モデル'!$E31)</f>
        <v>0</v>
      </c>
      <c r="G18" s="261">
        <f>IF('1-2．事業モデル'!$D31="変動",G$13*'1-2．事業モデル'!$F31,'1-2．事業モデル'!$E31)</f>
        <v>0</v>
      </c>
      <c r="H18" s="261">
        <f>IF('1-2．事業モデル'!$D31="変動",H$13*'1-2．事業モデル'!$F31,'1-2．事業モデル'!$E31)</f>
        <v>0</v>
      </c>
      <c r="I18" s="261">
        <f>IF('1-2．事業モデル'!$D31="変動",I$13*'1-2．事業モデル'!$F31,'1-2．事業モデル'!$E31)</f>
        <v>0</v>
      </c>
      <c r="J18" s="261">
        <f>IF('1-2．事業モデル'!$D31="変動",J$13*'1-2．事業モデル'!$F31,'1-2．事業モデル'!$E31)</f>
        <v>0</v>
      </c>
      <c r="K18" s="261">
        <f>IF('1-2．事業モデル'!$D31="変動",K$13*'1-2．事業モデル'!$F31,'1-2．事業モデル'!$E31)</f>
        <v>0</v>
      </c>
      <c r="L18" s="261">
        <f>IF('1-2．事業モデル'!$D31="変動",L$13*'1-2．事業モデル'!$F31,'1-2．事業モデル'!$E31)</f>
        <v>0</v>
      </c>
      <c r="M18" s="261">
        <f>IF('1-2．事業モデル'!$D31="変動",M$13*'1-2．事業モデル'!$F31,'1-2．事業モデル'!$E31)</f>
        <v>0</v>
      </c>
      <c r="N18" s="261">
        <f>IF('1-2．事業モデル'!$D31="変動",N$13*'1-2．事業モデル'!$F31,'1-2．事業モデル'!$E31)</f>
        <v>0</v>
      </c>
      <c r="O18" s="477">
        <f t="shared" si="6"/>
        <v>0</v>
      </c>
    </row>
    <row r="19" spans="1:15">
      <c r="A19" s="419"/>
      <c r="B19" s="421" t="s">
        <v>145</v>
      </c>
      <c r="C19" s="261">
        <f>IF('1-2．事業モデル'!$D32="変動",C$13*'1-2．事業モデル'!$F32,'1-2．事業モデル'!$E32)</f>
        <v>0</v>
      </c>
      <c r="D19" s="261">
        <f>IF('1-2．事業モデル'!$D32="変動",D$13*'1-2．事業モデル'!$F32,'1-2．事業モデル'!$E32)</f>
        <v>0</v>
      </c>
      <c r="E19" s="261">
        <f>IF('1-2．事業モデル'!$D32="変動",E$13*'1-2．事業モデル'!$F32,'1-2．事業モデル'!$E32)</f>
        <v>0</v>
      </c>
      <c r="F19" s="261">
        <f>IF('1-2．事業モデル'!$D32="変動",F$13*'1-2．事業モデル'!$F32,'1-2．事業モデル'!$E32)</f>
        <v>0</v>
      </c>
      <c r="G19" s="261">
        <f>IF('1-2．事業モデル'!$D32="変動",G$13*'1-2．事業モデル'!$F32,'1-2．事業モデル'!$E32)</f>
        <v>0</v>
      </c>
      <c r="H19" s="261">
        <f>IF('1-2．事業モデル'!$D32="変動",H$13*'1-2．事業モデル'!$F32,'1-2．事業モデル'!$E32)</f>
        <v>0</v>
      </c>
      <c r="I19" s="261">
        <f>IF('1-2．事業モデル'!$D32="変動",I$13*'1-2．事業モデル'!$F32,'1-2．事業モデル'!$E32)</f>
        <v>0</v>
      </c>
      <c r="J19" s="261">
        <f>IF('1-2．事業モデル'!$D32="変動",J$13*'1-2．事業モデル'!$F32,'1-2．事業モデル'!$E32)</f>
        <v>0</v>
      </c>
      <c r="K19" s="261">
        <f>IF('1-2．事業モデル'!$D32="変動",K$13*'1-2．事業モデル'!$F32,'1-2．事業モデル'!$E32)</f>
        <v>0</v>
      </c>
      <c r="L19" s="261">
        <f>IF('1-2．事業モデル'!$D32="変動",L$13*'1-2．事業モデル'!$F32,'1-2．事業モデル'!$E32)</f>
        <v>0</v>
      </c>
      <c r="M19" s="261">
        <f>IF('1-2．事業モデル'!$D32="変動",M$13*'1-2．事業モデル'!$F32,'1-2．事業モデル'!$E32)</f>
        <v>0</v>
      </c>
      <c r="N19" s="261">
        <f>IF('1-2．事業モデル'!$D32="変動",N$13*'1-2．事業モデル'!$F32,'1-2．事業モデル'!$E32)</f>
        <v>0</v>
      </c>
      <c r="O19" s="477">
        <f t="shared" si="6"/>
        <v>0</v>
      </c>
    </row>
    <row r="20" spans="1:15">
      <c r="A20" s="419"/>
      <c r="B20" s="421" t="s">
        <v>141</v>
      </c>
      <c r="C20" s="261">
        <f>IF('1-2．事業モデル'!$D33="変動",C$13*'1-2．事業モデル'!$F33,'1-2．事業モデル'!$E33)</f>
        <v>0</v>
      </c>
      <c r="D20" s="261">
        <f>IF('1-2．事業モデル'!$D33="変動",D$13*'1-2．事業モデル'!$F33,'1-2．事業モデル'!$E33)</f>
        <v>0</v>
      </c>
      <c r="E20" s="261">
        <f>IF('1-2．事業モデル'!$D33="変動",E$13*'1-2．事業モデル'!$F33,'1-2．事業モデル'!$E33)</f>
        <v>0</v>
      </c>
      <c r="F20" s="261">
        <f>IF('1-2．事業モデル'!$D33="変動",F$13*'1-2．事業モデル'!$F33,'1-2．事業モデル'!$E33)</f>
        <v>0</v>
      </c>
      <c r="G20" s="261">
        <f>IF('1-2．事業モデル'!$D33="変動",G$13*'1-2．事業モデル'!$F33,'1-2．事業モデル'!$E33)</f>
        <v>0</v>
      </c>
      <c r="H20" s="261">
        <f>IF('1-2．事業モデル'!$D33="変動",H$13*'1-2．事業モデル'!$F33,'1-2．事業モデル'!$E33)</f>
        <v>0</v>
      </c>
      <c r="I20" s="261">
        <f>IF('1-2．事業モデル'!$D33="変動",I$13*'1-2．事業モデル'!$F33,'1-2．事業モデル'!$E33)</f>
        <v>0</v>
      </c>
      <c r="J20" s="261">
        <f>IF('1-2．事業モデル'!$D33="変動",J$13*'1-2．事業モデル'!$F33,'1-2．事業モデル'!$E33)</f>
        <v>0</v>
      </c>
      <c r="K20" s="261">
        <f>IF('1-2．事業モデル'!$D33="変動",K$13*'1-2．事業モデル'!$F33,'1-2．事業モデル'!$E33)</f>
        <v>0</v>
      </c>
      <c r="L20" s="261">
        <f>IF('1-2．事業モデル'!$D33="変動",L$13*'1-2．事業モデル'!$F33,'1-2．事業モデル'!$E33)</f>
        <v>0</v>
      </c>
      <c r="M20" s="261">
        <f>IF('1-2．事業モデル'!$D33="変動",M$13*'1-2．事業モデル'!$F33,'1-2．事業モデル'!$E33)</f>
        <v>0</v>
      </c>
      <c r="N20" s="261">
        <f>IF('1-2．事業モデル'!$D33="変動",N$13*'1-2．事業モデル'!$F33,'1-2．事業モデル'!$E33)</f>
        <v>0</v>
      </c>
      <c r="O20" s="477">
        <f t="shared" si="6"/>
        <v>0</v>
      </c>
    </row>
    <row r="21" spans="1:15">
      <c r="A21" s="426"/>
      <c r="B21" s="421" t="s">
        <v>57</v>
      </c>
      <c r="C21" s="261" t="e">
        <f>IF('1-2．事業モデル'!$D34="変動",C$13*'1-2．事業モデル'!$F34,'1-2．事業モデル'!$E34)</f>
        <v>#DIV/0!</v>
      </c>
      <c r="D21" s="261" t="e">
        <f>IF('1-2．事業モデル'!$D34="変動",D$13*'1-2．事業モデル'!$F34,'1-2．事業モデル'!$E34)</f>
        <v>#DIV/0!</v>
      </c>
      <c r="E21" s="261" t="e">
        <f>IF('1-2．事業モデル'!$D34="変動",E$13*'1-2．事業モデル'!$F34,'1-2．事業モデル'!$E34)</f>
        <v>#DIV/0!</v>
      </c>
      <c r="F21" s="261" t="e">
        <f>IF('1-2．事業モデル'!$D34="変動",F$13*'1-2．事業モデル'!$F34,'1-2．事業モデル'!$E34)</f>
        <v>#DIV/0!</v>
      </c>
      <c r="G21" s="261" t="e">
        <f>IF('1-2．事業モデル'!$D34="変動",G$13*'1-2．事業モデル'!$F34,'1-2．事業モデル'!$E34)</f>
        <v>#DIV/0!</v>
      </c>
      <c r="H21" s="261" t="e">
        <f>IF('1-2．事業モデル'!$D34="変動",H$13*'1-2．事業モデル'!$F34,'1-2．事業モデル'!$E34)</f>
        <v>#DIV/0!</v>
      </c>
      <c r="I21" s="261" t="e">
        <f>IF('1-2．事業モデル'!$D34="変動",I$13*'1-2．事業モデル'!$F34,'1-2．事業モデル'!$E34)</f>
        <v>#DIV/0!</v>
      </c>
      <c r="J21" s="261" t="e">
        <f>IF('1-2．事業モデル'!$D34="変動",J$13*'1-2．事業モデル'!$F34,'1-2．事業モデル'!$E34)</f>
        <v>#DIV/0!</v>
      </c>
      <c r="K21" s="261" t="e">
        <f>IF('1-2．事業モデル'!$D34="変動",K$13*'1-2．事業モデル'!$F34,'1-2．事業モデル'!$E34)</f>
        <v>#DIV/0!</v>
      </c>
      <c r="L21" s="261" t="e">
        <f>IF('1-2．事業モデル'!$D34="変動",L$13*'1-2．事業モデル'!$F34,'1-2．事業モデル'!$E34)</f>
        <v>#DIV/0!</v>
      </c>
      <c r="M21" s="261" t="e">
        <f>IF('1-2．事業モデル'!$D34="変動",M$13*'1-2．事業モデル'!$F34,'1-2．事業モデル'!$E34)</f>
        <v>#DIV/0!</v>
      </c>
      <c r="N21" s="261" t="e">
        <f>IF('1-2．事業モデル'!$D34="変動",N$13*'1-2．事業モデル'!$F34,'1-2．事業モデル'!$E34)</f>
        <v>#DIV/0!</v>
      </c>
      <c r="O21" s="477" t="e">
        <f t="shared" si="6"/>
        <v>#DIV/0!</v>
      </c>
    </row>
    <row r="22" spans="1:15">
      <c r="A22" s="426"/>
      <c r="B22" s="421" t="s">
        <v>142</v>
      </c>
      <c r="C22" s="261" t="e">
        <f>IF('1-2．事業モデル'!$D35="変動",C$13*'1-2．事業モデル'!$F35,'1-2．事業モデル'!$E35)</f>
        <v>#DIV/0!</v>
      </c>
      <c r="D22" s="261" t="e">
        <f>IF('1-2．事業モデル'!$D35="変動",D$13*'1-2．事業モデル'!$F35,'1-2．事業モデル'!$E35)</f>
        <v>#DIV/0!</v>
      </c>
      <c r="E22" s="261" t="e">
        <f>IF('1-2．事業モデル'!$D35="変動",E$13*'1-2．事業モデル'!$F35,'1-2．事業モデル'!$E35)</f>
        <v>#DIV/0!</v>
      </c>
      <c r="F22" s="261" t="e">
        <f>IF('1-2．事業モデル'!$D35="変動",F$13*'1-2．事業モデル'!$F35,'1-2．事業モデル'!$E35)</f>
        <v>#DIV/0!</v>
      </c>
      <c r="G22" s="261" t="e">
        <f>IF('1-2．事業モデル'!$D35="変動",G$13*'1-2．事業モデル'!$F35,'1-2．事業モデル'!$E35)</f>
        <v>#DIV/0!</v>
      </c>
      <c r="H22" s="261" t="e">
        <f>IF('1-2．事業モデル'!$D35="変動",H$13*'1-2．事業モデル'!$F35,'1-2．事業モデル'!$E35)</f>
        <v>#DIV/0!</v>
      </c>
      <c r="I22" s="261" t="e">
        <f>IF('1-2．事業モデル'!$D35="変動",I$13*'1-2．事業モデル'!$F35,'1-2．事業モデル'!$E35)</f>
        <v>#DIV/0!</v>
      </c>
      <c r="J22" s="261" t="e">
        <f>IF('1-2．事業モデル'!$D35="変動",J$13*'1-2．事業モデル'!$F35,'1-2．事業モデル'!$E35)</f>
        <v>#DIV/0!</v>
      </c>
      <c r="K22" s="261" t="e">
        <f>IF('1-2．事業モデル'!$D35="変動",K$13*'1-2．事業モデル'!$F35,'1-2．事業モデル'!$E35)</f>
        <v>#DIV/0!</v>
      </c>
      <c r="L22" s="261" t="e">
        <f>IF('1-2．事業モデル'!$D35="変動",L$13*'1-2．事業モデル'!$F35,'1-2．事業モデル'!$E35)</f>
        <v>#DIV/0!</v>
      </c>
      <c r="M22" s="261" t="e">
        <f>IF('1-2．事業モデル'!$D35="変動",M$13*'1-2．事業モデル'!$F35,'1-2．事業モデル'!$E35)</f>
        <v>#DIV/0!</v>
      </c>
      <c r="N22" s="261" t="e">
        <f>IF('1-2．事業モデル'!$D35="変動",N$13*'1-2．事業モデル'!$F35,'1-2．事業モデル'!$E35)</f>
        <v>#DIV/0!</v>
      </c>
      <c r="O22" s="477" t="e">
        <f t="shared" si="6"/>
        <v>#DIV/0!</v>
      </c>
    </row>
    <row r="23" spans="1:15">
      <c r="A23" s="423" t="s">
        <v>48</v>
      </c>
      <c r="B23" s="424"/>
      <c r="C23" s="435">
        <f t="shared" ref="C23:N23" si="8">C24+C25</f>
        <v>0</v>
      </c>
      <c r="D23" s="435">
        <f t="shared" si="8"/>
        <v>0</v>
      </c>
      <c r="E23" s="435">
        <f t="shared" si="8"/>
        <v>0</v>
      </c>
      <c r="F23" s="435">
        <f t="shared" si="8"/>
        <v>0</v>
      </c>
      <c r="G23" s="435">
        <f t="shared" si="8"/>
        <v>0</v>
      </c>
      <c r="H23" s="435">
        <f t="shared" si="8"/>
        <v>0</v>
      </c>
      <c r="I23" s="435">
        <f t="shared" si="8"/>
        <v>0</v>
      </c>
      <c r="J23" s="435">
        <f t="shared" si="8"/>
        <v>0</v>
      </c>
      <c r="K23" s="435">
        <f t="shared" si="8"/>
        <v>0</v>
      </c>
      <c r="L23" s="435">
        <f t="shared" si="8"/>
        <v>0</v>
      </c>
      <c r="M23" s="435">
        <f t="shared" si="8"/>
        <v>0</v>
      </c>
      <c r="N23" s="435">
        <f t="shared" si="8"/>
        <v>0</v>
      </c>
      <c r="O23" s="478">
        <f t="shared" si="6"/>
        <v>0</v>
      </c>
    </row>
    <row r="24" spans="1:15">
      <c r="A24" s="426"/>
      <c r="B24" s="421" t="s">
        <v>103</v>
      </c>
      <c r="C24" s="261">
        <f>IF('1-2．事業モデル'!$D37="変動",C$13*'1-2．事業モデル'!$F37,'1-2．事業モデル'!$E37)</f>
        <v>0</v>
      </c>
      <c r="D24" s="261">
        <f>IF('1-2．事業モデル'!$D37="変動",D$13*'1-2．事業モデル'!$F37,'1-2．事業モデル'!$E37)</f>
        <v>0</v>
      </c>
      <c r="E24" s="261">
        <f>IF('1-2．事業モデル'!$D37="変動",E$13*'1-2．事業モデル'!$F37,'1-2．事業モデル'!$E37)</f>
        <v>0</v>
      </c>
      <c r="F24" s="261">
        <f>IF('1-2．事業モデル'!$D37="変動",F$13*'1-2．事業モデル'!$F37,'1-2．事業モデル'!$E37)</f>
        <v>0</v>
      </c>
      <c r="G24" s="261">
        <f>IF('1-2．事業モデル'!$D37="変動",G$13*'1-2．事業モデル'!$F37,'1-2．事業モデル'!$E37)</f>
        <v>0</v>
      </c>
      <c r="H24" s="261">
        <f>IF('1-2．事業モデル'!$D37="変動",H$13*'1-2．事業モデル'!$F37,'1-2．事業モデル'!$E37)</f>
        <v>0</v>
      </c>
      <c r="I24" s="261">
        <f>IF('1-2．事業モデル'!$D37="変動",I$13*'1-2．事業モデル'!$F37,'1-2．事業モデル'!$E37)</f>
        <v>0</v>
      </c>
      <c r="J24" s="261">
        <f>IF('1-2．事業モデル'!$D37="変動",J$13*'1-2．事業モデル'!$F37,'1-2．事業モデル'!$E37)</f>
        <v>0</v>
      </c>
      <c r="K24" s="261">
        <f>IF('1-2．事業モデル'!$D37="変動",K$13*'1-2．事業モデル'!$F37,'1-2．事業モデル'!$E37)</f>
        <v>0</v>
      </c>
      <c r="L24" s="261">
        <f>IF('1-2．事業モデル'!$D37="変動",L$13*'1-2．事業モデル'!$F37,'1-2．事業モデル'!$E37)</f>
        <v>0</v>
      </c>
      <c r="M24" s="261">
        <f>IF('1-2．事業モデル'!$D37="変動",M$13*'1-2．事業モデル'!$F37,'1-2．事業モデル'!$E37)</f>
        <v>0</v>
      </c>
      <c r="N24" s="261">
        <f>IF('1-2．事業モデル'!$D37="変動",N$13*'1-2．事業モデル'!$F37,'1-2．事業モデル'!$E37)</f>
        <v>0</v>
      </c>
      <c r="O24" s="477">
        <f t="shared" si="6"/>
        <v>0</v>
      </c>
    </row>
    <row r="25" spans="1:15">
      <c r="A25" s="426"/>
      <c r="B25" s="421" t="s">
        <v>58</v>
      </c>
      <c r="C25" s="261">
        <f>IF('1-2．事業モデル'!$D38="変動",C$13*'1-2．事業モデル'!$F38,'1-2．事業モデル'!$E38)</f>
        <v>0</v>
      </c>
      <c r="D25" s="261">
        <f>IF('1-2．事業モデル'!$D38="変動",D$13*'1-2．事業モデル'!$F38,'1-2．事業モデル'!$E38)</f>
        <v>0</v>
      </c>
      <c r="E25" s="261">
        <f>IF('1-2．事業モデル'!$D38="変動",E$13*'1-2．事業モデル'!$F38,'1-2．事業モデル'!$E38)</f>
        <v>0</v>
      </c>
      <c r="F25" s="261">
        <f>IF('1-2．事業モデル'!$D38="変動",F$13*'1-2．事業モデル'!$F38,'1-2．事業モデル'!$E38)</f>
        <v>0</v>
      </c>
      <c r="G25" s="261">
        <f>IF('1-2．事業モデル'!$D38="変動",G$13*'1-2．事業モデル'!$F38,'1-2．事業モデル'!$E38)</f>
        <v>0</v>
      </c>
      <c r="H25" s="261">
        <f>IF('1-2．事業モデル'!$D38="変動",H$13*'1-2．事業モデル'!$F38,'1-2．事業モデル'!$E38)</f>
        <v>0</v>
      </c>
      <c r="I25" s="261">
        <f>IF('1-2．事業モデル'!$D38="変動",I$13*'1-2．事業モデル'!$F38,'1-2．事業モデル'!$E38)</f>
        <v>0</v>
      </c>
      <c r="J25" s="261">
        <f>IF('1-2．事業モデル'!$D38="変動",J$13*'1-2．事業モデル'!$F38,'1-2．事業モデル'!$E38)</f>
        <v>0</v>
      </c>
      <c r="K25" s="261">
        <f>IF('1-2．事業モデル'!$D38="変動",K$13*'1-2．事業モデル'!$F38,'1-2．事業モデル'!$E38)</f>
        <v>0</v>
      </c>
      <c r="L25" s="261">
        <f>IF('1-2．事業モデル'!$D38="変動",L$13*'1-2．事業モデル'!$F38,'1-2．事業モデル'!$E38)</f>
        <v>0</v>
      </c>
      <c r="M25" s="261">
        <f>IF('1-2．事業モデル'!$D38="変動",M$13*'1-2．事業モデル'!$F38,'1-2．事業モデル'!$E38)</f>
        <v>0</v>
      </c>
      <c r="N25" s="261">
        <f>IF('1-2．事業モデル'!$D38="変動",N$13*'1-2．事業モデル'!$F38,'1-2．事業モデル'!$E38)</f>
        <v>0</v>
      </c>
      <c r="O25" s="477">
        <f t="shared" si="6"/>
        <v>0</v>
      </c>
    </row>
    <row r="26" spans="1:15">
      <c r="A26" s="423" t="s">
        <v>49</v>
      </c>
      <c r="B26" s="424"/>
      <c r="C26" s="435">
        <f>SUM(C27:C29)</f>
        <v>0</v>
      </c>
      <c r="D26" s="435">
        <f t="shared" ref="D26:N26" si="9">SUM(D27:D29)</f>
        <v>0</v>
      </c>
      <c r="E26" s="435">
        <f t="shared" si="9"/>
        <v>0</v>
      </c>
      <c r="F26" s="435">
        <f t="shared" si="9"/>
        <v>0</v>
      </c>
      <c r="G26" s="435">
        <f t="shared" si="9"/>
        <v>0</v>
      </c>
      <c r="H26" s="435">
        <f t="shared" si="9"/>
        <v>0</v>
      </c>
      <c r="I26" s="435">
        <f t="shared" si="9"/>
        <v>0</v>
      </c>
      <c r="J26" s="435">
        <f t="shared" si="9"/>
        <v>0</v>
      </c>
      <c r="K26" s="435">
        <f t="shared" si="9"/>
        <v>0</v>
      </c>
      <c r="L26" s="435">
        <f t="shared" si="9"/>
        <v>0</v>
      </c>
      <c r="M26" s="435">
        <f t="shared" si="9"/>
        <v>0</v>
      </c>
      <c r="N26" s="435">
        <f t="shared" si="9"/>
        <v>0</v>
      </c>
      <c r="O26" s="478">
        <f t="shared" si="6"/>
        <v>0</v>
      </c>
    </row>
    <row r="27" spans="1:15">
      <c r="A27" s="426"/>
      <c r="B27" s="421" t="s">
        <v>50</v>
      </c>
      <c r="C27" s="261">
        <f>IF('1-2．事業モデル'!$D40="変動",C$13*'1-2．事業モデル'!$F40,'1-2．事業モデル'!$E40)</f>
        <v>0</v>
      </c>
      <c r="D27" s="261">
        <f>IF('1-2．事業モデル'!$D40="変動",D$13*'1-2．事業モデル'!$F40,'1-2．事業モデル'!$E40)</f>
        <v>0</v>
      </c>
      <c r="E27" s="261">
        <f>IF('1-2．事業モデル'!$D40="変動",E$13*'1-2．事業モデル'!$F40,'1-2．事業モデル'!$E40)</f>
        <v>0</v>
      </c>
      <c r="F27" s="261">
        <f>IF('1-2．事業モデル'!$D40="変動",F$13*'1-2．事業モデル'!$F40,'1-2．事業モデル'!$E40)</f>
        <v>0</v>
      </c>
      <c r="G27" s="261">
        <f>IF('1-2．事業モデル'!$D40="変動",G$13*'1-2．事業モデル'!$F40,'1-2．事業モデル'!$E40)</f>
        <v>0</v>
      </c>
      <c r="H27" s="261">
        <f>IF('1-2．事業モデル'!$D40="変動",H$13*'1-2．事業モデル'!$F40,'1-2．事業モデル'!$E40)</f>
        <v>0</v>
      </c>
      <c r="I27" s="261">
        <f>IF('1-2．事業モデル'!$D40="変動",I$13*'1-2．事業モデル'!$F40,'1-2．事業モデル'!$E40)</f>
        <v>0</v>
      </c>
      <c r="J27" s="261">
        <f>IF('1-2．事業モデル'!$D40="変動",J$13*'1-2．事業モデル'!$F40,'1-2．事業モデル'!$E40)</f>
        <v>0</v>
      </c>
      <c r="K27" s="261">
        <f>IF('1-2．事業モデル'!$D40="変動",K$13*'1-2．事業モデル'!$F40,'1-2．事業モデル'!$E40)</f>
        <v>0</v>
      </c>
      <c r="L27" s="261">
        <f>IF('1-2．事業モデル'!$D40="変動",L$13*'1-2．事業モデル'!$F40,'1-2．事業モデル'!$E40)</f>
        <v>0</v>
      </c>
      <c r="M27" s="261">
        <f>IF('1-2．事業モデル'!$D40="変動",M$13*'1-2．事業モデル'!$F40,'1-2．事業モデル'!$E40)</f>
        <v>0</v>
      </c>
      <c r="N27" s="261">
        <f>IF('1-2．事業モデル'!$D40="変動",N$13*'1-2．事業モデル'!$F40,'1-2．事業モデル'!$E40)</f>
        <v>0</v>
      </c>
      <c r="O27" s="477">
        <f t="shared" si="6"/>
        <v>0</v>
      </c>
    </row>
    <row r="28" spans="1:15">
      <c r="A28" s="426"/>
      <c r="B28" s="421" t="s">
        <v>132</v>
      </c>
      <c r="C28" s="261">
        <f>IF('1-2．事業モデル'!$D41="変動",C$13*'1-2．事業モデル'!$F41,'1-2．事業モデル'!$E41)</f>
        <v>0</v>
      </c>
      <c r="D28" s="261">
        <f>IF('1-2．事業モデル'!$D41="変動",D$13*'1-2．事業モデル'!$F41,'1-2．事業モデル'!$E41)</f>
        <v>0</v>
      </c>
      <c r="E28" s="261">
        <f>IF('1-2．事業モデル'!$D41="変動",E$13*'1-2．事業モデル'!$F41,'1-2．事業モデル'!$E41)</f>
        <v>0</v>
      </c>
      <c r="F28" s="261">
        <f>IF('1-2．事業モデル'!$D41="変動",F$13*'1-2．事業モデル'!$F41,'1-2．事業モデル'!$E41)</f>
        <v>0</v>
      </c>
      <c r="G28" s="261">
        <f>IF('1-2．事業モデル'!$D41="変動",G$13*'1-2．事業モデル'!$F41,'1-2．事業モデル'!$E41)</f>
        <v>0</v>
      </c>
      <c r="H28" s="261">
        <f>IF('1-2．事業モデル'!$D41="変動",H$13*'1-2．事業モデル'!$F41,'1-2．事業モデル'!$E41)</f>
        <v>0</v>
      </c>
      <c r="I28" s="261">
        <f>IF('1-2．事業モデル'!$D41="変動",I$13*'1-2．事業モデル'!$F41,'1-2．事業モデル'!$E41)</f>
        <v>0</v>
      </c>
      <c r="J28" s="261">
        <f>IF('1-2．事業モデル'!$D41="変動",J$13*'1-2．事業モデル'!$F41,'1-2．事業モデル'!$E41)</f>
        <v>0</v>
      </c>
      <c r="K28" s="261">
        <f>IF('1-2．事業モデル'!$D41="変動",K$13*'1-2．事業モデル'!$F41,'1-2．事業モデル'!$E41)</f>
        <v>0</v>
      </c>
      <c r="L28" s="261">
        <f>IF('1-2．事業モデル'!$D41="変動",L$13*'1-2．事業モデル'!$F41,'1-2．事業モデル'!$E41)</f>
        <v>0</v>
      </c>
      <c r="M28" s="261">
        <f>IF('1-2．事業モデル'!$D41="変動",M$13*'1-2．事業モデル'!$F41,'1-2．事業モデル'!$E41)</f>
        <v>0</v>
      </c>
      <c r="N28" s="261">
        <f>IF('1-2．事業モデル'!$D41="変動",N$13*'1-2．事業モデル'!$F41,'1-2．事業モデル'!$E41)</f>
        <v>0</v>
      </c>
      <c r="O28" s="477">
        <f t="shared" si="6"/>
        <v>0</v>
      </c>
    </row>
    <row r="29" spans="1:15">
      <c r="A29" s="427"/>
      <c r="B29" s="421" t="s">
        <v>51</v>
      </c>
      <c r="C29" s="261">
        <f>IF('1-2．事業モデル'!$D42="変動",C$13*'1-2．事業モデル'!$F42,'1-2．事業モデル'!$E42)</f>
        <v>0</v>
      </c>
      <c r="D29" s="261">
        <f>IF('1-2．事業モデル'!$D42="変動",D$13*'1-2．事業モデル'!$F42,'1-2．事業モデル'!$E42)</f>
        <v>0</v>
      </c>
      <c r="E29" s="261">
        <f>IF('1-2．事業モデル'!$D42="変動",E$13*'1-2．事業モデル'!$F42,'1-2．事業モデル'!$E42)</f>
        <v>0</v>
      </c>
      <c r="F29" s="261">
        <f>IF('1-2．事業モデル'!$D42="変動",F$13*'1-2．事業モデル'!$F42,'1-2．事業モデル'!$E42)</f>
        <v>0</v>
      </c>
      <c r="G29" s="261">
        <f>IF('1-2．事業モデル'!$D42="変動",G$13*'1-2．事業モデル'!$F42,'1-2．事業モデル'!$E42)</f>
        <v>0</v>
      </c>
      <c r="H29" s="261">
        <f>IF('1-2．事業モデル'!$D42="変動",H$13*'1-2．事業モデル'!$F42,'1-2．事業モデル'!$E42)</f>
        <v>0</v>
      </c>
      <c r="I29" s="261">
        <f>IF('1-2．事業モデル'!$D42="変動",I$13*'1-2．事業モデル'!$F42,'1-2．事業モデル'!$E42)</f>
        <v>0</v>
      </c>
      <c r="J29" s="261">
        <f>IF('1-2．事業モデル'!$D42="変動",J$13*'1-2．事業モデル'!$F42,'1-2．事業モデル'!$E42)</f>
        <v>0</v>
      </c>
      <c r="K29" s="261">
        <f>IF('1-2．事業モデル'!$D42="変動",K$13*'1-2．事業モデル'!$F42,'1-2．事業モデル'!$E42)</f>
        <v>0</v>
      </c>
      <c r="L29" s="261">
        <f>IF('1-2．事業モデル'!$D42="変動",L$13*'1-2．事業モデル'!$F42,'1-2．事業モデル'!$E42)</f>
        <v>0</v>
      </c>
      <c r="M29" s="261">
        <f>IF('1-2．事業モデル'!$D42="変動",M$13*'1-2．事業モデル'!$F42,'1-2．事業モデル'!$E42)</f>
        <v>0</v>
      </c>
      <c r="N29" s="261">
        <f>IF('1-2．事業モデル'!$D42="変動",N$13*'1-2．事業モデル'!$F42,'1-2．事業モデル'!$E42)</f>
        <v>0</v>
      </c>
      <c r="O29" s="477">
        <f t="shared" si="6"/>
        <v>0</v>
      </c>
    </row>
    <row r="30" spans="1:15">
      <c r="A30" s="423" t="s">
        <v>52</v>
      </c>
      <c r="B30" s="424"/>
      <c r="C30" s="435" t="e">
        <f>SUM(C31:C36)</f>
        <v>#DIV/0!</v>
      </c>
      <c r="D30" s="435" t="e">
        <f t="shared" ref="D30:N30" si="10">SUM(D31:D36)</f>
        <v>#DIV/0!</v>
      </c>
      <c r="E30" s="435" t="e">
        <f t="shared" si="10"/>
        <v>#DIV/0!</v>
      </c>
      <c r="F30" s="435" t="e">
        <f t="shared" si="10"/>
        <v>#DIV/0!</v>
      </c>
      <c r="G30" s="435" t="e">
        <f t="shared" si="10"/>
        <v>#DIV/0!</v>
      </c>
      <c r="H30" s="435" t="e">
        <f t="shared" si="10"/>
        <v>#DIV/0!</v>
      </c>
      <c r="I30" s="435" t="e">
        <f t="shared" si="10"/>
        <v>#DIV/0!</v>
      </c>
      <c r="J30" s="435" t="e">
        <f t="shared" si="10"/>
        <v>#DIV/0!</v>
      </c>
      <c r="K30" s="435" t="e">
        <f t="shared" si="10"/>
        <v>#DIV/0!</v>
      </c>
      <c r="L30" s="435" t="e">
        <f t="shared" si="10"/>
        <v>#DIV/0!</v>
      </c>
      <c r="M30" s="435" t="e">
        <f t="shared" si="10"/>
        <v>#DIV/0!</v>
      </c>
      <c r="N30" s="435" t="e">
        <f t="shared" si="10"/>
        <v>#DIV/0!</v>
      </c>
      <c r="O30" s="478" t="e">
        <f t="shared" si="6"/>
        <v>#DIV/0!</v>
      </c>
    </row>
    <row r="31" spans="1:15">
      <c r="A31" s="426"/>
      <c r="B31" s="421" t="s">
        <v>109</v>
      </c>
      <c r="C31" s="261">
        <f>IF('1-2．事業モデル'!$D44="変動",C$13*'1-2．事業モデル'!$F44,'1-2．事業モデル'!$E44)</f>
        <v>0</v>
      </c>
      <c r="D31" s="261">
        <f>IF('1-2．事業モデル'!$D44="変動",D$13*'1-2．事業モデル'!$F44,'1-2．事業モデル'!$E44)</f>
        <v>0</v>
      </c>
      <c r="E31" s="261">
        <f>IF('1-2．事業モデル'!$D44="変動",E$13*'1-2．事業モデル'!$F44,'1-2．事業モデル'!$E44)</f>
        <v>0</v>
      </c>
      <c r="F31" s="261">
        <f>IF('1-2．事業モデル'!$D44="変動",F$13*'1-2．事業モデル'!$F44,'1-2．事業モデル'!$E44)</f>
        <v>0</v>
      </c>
      <c r="G31" s="261">
        <f>IF('1-2．事業モデル'!$D44="変動",G$13*'1-2．事業モデル'!$F44,'1-2．事業モデル'!$E44)</f>
        <v>0</v>
      </c>
      <c r="H31" s="261">
        <f>IF('1-2．事業モデル'!$D44="変動",H$13*'1-2．事業モデル'!$F44,'1-2．事業モデル'!$E44)</f>
        <v>0</v>
      </c>
      <c r="I31" s="261">
        <f>IF('1-2．事業モデル'!$D44="変動",I$13*'1-2．事業モデル'!$F44,'1-2．事業モデル'!$E44)</f>
        <v>0</v>
      </c>
      <c r="J31" s="261">
        <f>IF('1-2．事業モデル'!$D44="変動",J$13*'1-2．事業モデル'!$F44,'1-2．事業モデル'!$E44)</f>
        <v>0</v>
      </c>
      <c r="K31" s="261">
        <f>IF('1-2．事業モデル'!$D44="変動",K$13*'1-2．事業モデル'!$F44,'1-2．事業モデル'!$E44)</f>
        <v>0</v>
      </c>
      <c r="L31" s="261">
        <f>IF('1-2．事業モデル'!$D44="変動",L$13*'1-2．事業モデル'!$F44,'1-2．事業モデル'!$E44)</f>
        <v>0</v>
      </c>
      <c r="M31" s="261">
        <f>IF('1-2．事業モデル'!$D44="変動",M$13*'1-2．事業モデル'!$F44,'1-2．事業モデル'!$E44)</f>
        <v>0</v>
      </c>
      <c r="N31" s="261">
        <f>IF('1-2．事業モデル'!$D44="変動",N$13*'1-2．事業モデル'!$F44,'1-2．事業モデル'!$E44)</f>
        <v>0</v>
      </c>
      <c r="O31" s="477">
        <f t="shared" si="6"/>
        <v>0</v>
      </c>
    </row>
    <row r="32" spans="1:15">
      <c r="A32" s="426"/>
      <c r="B32" s="421" t="s">
        <v>110</v>
      </c>
      <c r="C32" s="261">
        <f>IF('1-2．事業モデル'!$D45="変動",C$13*'1-2．事業モデル'!$F45,'1-2．事業モデル'!$E45)</f>
        <v>0</v>
      </c>
      <c r="D32" s="261">
        <f>IF('1-2．事業モデル'!$D45="変動",D$13*'1-2．事業モデル'!$F45,'1-2．事業モデル'!$E45)</f>
        <v>0</v>
      </c>
      <c r="E32" s="261">
        <f>IF('1-2．事業モデル'!$D45="変動",E$13*'1-2．事業モデル'!$F45,'1-2．事業モデル'!$E45)</f>
        <v>0</v>
      </c>
      <c r="F32" s="261">
        <f>IF('1-2．事業モデル'!$D45="変動",F$13*'1-2．事業モデル'!$F45,'1-2．事業モデル'!$E45)</f>
        <v>0</v>
      </c>
      <c r="G32" s="261">
        <f>IF('1-2．事業モデル'!$D45="変動",G$13*'1-2．事業モデル'!$F45,'1-2．事業モデル'!$E45)</f>
        <v>0</v>
      </c>
      <c r="H32" s="261">
        <f>IF('1-2．事業モデル'!$D45="変動",H$13*'1-2．事業モデル'!$F45,'1-2．事業モデル'!$E45)</f>
        <v>0</v>
      </c>
      <c r="I32" s="261">
        <f>IF('1-2．事業モデル'!$D45="変動",I$13*'1-2．事業モデル'!$F45,'1-2．事業モデル'!$E45)</f>
        <v>0</v>
      </c>
      <c r="J32" s="261">
        <f>IF('1-2．事業モデル'!$D45="変動",J$13*'1-2．事業モデル'!$F45,'1-2．事業モデル'!$E45)</f>
        <v>0</v>
      </c>
      <c r="K32" s="261">
        <f>IF('1-2．事業モデル'!$D45="変動",K$13*'1-2．事業モデル'!$F45,'1-2．事業モデル'!$E45)</f>
        <v>0</v>
      </c>
      <c r="L32" s="261">
        <f>IF('1-2．事業モデル'!$D45="変動",L$13*'1-2．事業モデル'!$F45,'1-2．事業モデル'!$E45)</f>
        <v>0</v>
      </c>
      <c r="M32" s="261">
        <f>IF('1-2．事業モデル'!$D45="変動",M$13*'1-2．事業モデル'!$F45,'1-2．事業モデル'!$E45)</f>
        <v>0</v>
      </c>
      <c r="N32" s="261">
        <f>IF('1-2．事業モデル'!$D45="変動",N$13*'1-2．事業モデル'!$F45,'1-2．事業モデル'!$E45)</f>
        <v>0</v>
      </c>
      <c r="O32" s="477">
        <f t="shared" si="6"/>
        <v>0</v>
      </c>
    </row>
    <row r="33" spans="1:16">
      <c r="A33" s="426"/>
      <c r="B33" s="421" t="s">
        <v>111</v>
      </c>
      <c r="C33" s="261">
        <f>IF('1-2．事業モデル'!$D46="変動",C$13*'1-2．事業モデル'!$F46,'1-2．事業モデル'!$E46)</f>
        <v>0</v>
      </c>
      <c r="D33" s="261">
        <f>IF('1-2．事業モデル'!$D46="変動",D$13*'1-2．事業モデル'!$F46,'1-2．事業モデル'!$E46)</f>
        <v>0</v>
      </c>
      <c r="E33" s="261">
        <f>IF('1-2．事業モデル'!$D46="変動",E$13*'1-2．事業モデル'!$F46,'1-2．事業モデル'!$E46)</f>
        <v>0</v>
      </c>
      <c r="F33" s="261">
        <f>IF('1-2．事業モデル'!$D46="変動",F$13*'1-2．事業モデル'!$F46,'1-2．事業モデル'!$E46)</f>
        <v>0</v>
      </c>
      <c r="G33" s="261">
        <f>IF('1-2．事業モデル'!$D46="変動",G$13*'1-2．事業モデル'!$F46,'1-2．事業モデル'!$E46)</f>
        <v>0</v>
      </c>
      <c r="H33" s="261">
        <f>IF('1-2．事業モデル'!$D46="変動",H$13*'1-2．事業モデル'!$F46,'1-2．事業モデル'!$E46)</f>
        <v>0</v>
      </c>
      <c r="I33" s="261">
        <f>IF('1-2．事業モデル'!$D46="変動",I$13*'1-2．事業モデル'!$F46,'1-2．事業モデル'!$E46)</f>
        <v>0</v>
      </c>
      <c r="J33" s="261">
        <f>IF('1-2．事業モデル'!$D46="変動",J$13*'1-2．事業モデル'!$F46,'1-2．事業モデル'!$E46)</f>
        <v>0</v>
      </c>
      <c r="K33" s="261">
        <f>IF('1-2．事業モデル'!$D46="変動",K$13*'1-2．事業モデル'!$F46,'1-2．事業モデル'!$E46)</f>
        <v>0</v>
      </c>
      <c r="L33" s="261">
        <f>IF('1-2．事業モデル'!$D46="変動",L$13*'1-2．事業モデル'!$F46,'1-2．事業モデル'!$E46)</f>
        <v>0</v>
      </c>
      <c r="M33" s="261">
        <f>IF('1-2．事業モデル'!$D46="変動",M$13*'1-2．事業モデル'!$F46,'1-2．事業モデル'!$E46)</f>
        <v>0</v>
      </c>
      <c r="N33" s="261">
        <f>IF('1-2．事業モデル'!$D46="変動",N$13*'1-2．事業モデル'!$F46,'1-2．事業モデル'!$E46)</f>
        <v>0</v>
      </c>
      <c r="O33" s="477">
        <f t="shared" si="6"/>
        <v>0</v>
      </c>
    </row>
    <row r="34" spans="1:16">
      <c r="A34" s="426"/>
      <c r="B34" s="421" t="s">
        <v>119</v>
      </c>
      <c r="C34" s="261" t="e">
        <f>IF('1-2．事業モデル'!$D47="変動",C$13*'1-2．事業モデル'!$F47,'1-2．事業モデル'!$E47)</f>
        <v>#DIV/0!</v>
      </c>
      <c r="D34" s="261" t="e">
        <f>IF('1-2．事業モデル'!$D47="変動",D$13*'1-2．事業モデル'!$F47,'1-2．事業モデル'!$E47)</f>
        <v>#DIV/0!</v>
      </c>
      <c r="E34" s="261" t="e">
        <f>IF('1-2．事業モデル'!$D47="変動",E$13*'1-2．事業モデル'!$F47,'1-2．事業モデル'!$E47)</f>
        <v>#DIV/0!</v>
      </c>
      <c r="F34" s="261" t="e">
        <f>IF('1-2．事業モデル'!$D47="変動",F$13*'1-2．事業モデル'!$F47,'1-2．事業モデル'!$E47)</f>
        <v>#DIV/0!</v>
      </c>
      <c r="G34" s="261" t="e">
        <f>IF('1-2．事業モデル'!$D47="変動",G$13*'1-2．事業モデル'!$F47,'1-2．事業モデル'!$E47)</f>
        <v>#DIV/0!</v>
      </c>
      <c r="H34" s="261" t="e">
        <f>IF('1-2．事業モデル'!$D47="変動",H$13*'1-2．事業モデル'!$F47,'1-2．事業モデル'!$E47)</f>
        <v>#DIV/0!</v>
      </c>
      <c r="I34" s="261" t="e">
        <f>IF('1-2．事業モデル'!$D47="変動",I$13*'1-2．事業モデル'!$F47,'1-2．事業モデル'!$E47)</f>
        <v>#DIV/0!</v>
      </c>
      <c r="J34" s="261" t="e">
        <f>IF('1-2．事業モデル'!$D47="変動",J$13*'1-2．事業モデル'!$F47,'1-2．事業モデル'!$E47)</f>
        <v>#DIV/0!</v>
      </c>
      <c r="K34" s="261" t="e">
        <f>IF('1-2．事業モデル'!$D47="変動",K$13*'1-2．事業モデル'!$F47,'1-2．事業モデル'!$E47)</f>
        <v>#DIV/0!</v>
      </c>
      <c r="L34" s="261" t="e">
        <f>IF('1-2．事業モデル'!$D47="変動",L$13*'1-2．事業モデル'!$F47,'1-2．事業モデル'!$E47)</f>
        <v>#DIV/0!</v>
      </c>
      <c r="M34" s="261" t="e">
        <f>IF('1-2．事業モデル'!$D47="変動",M$13*'1-2．事業モデル'!$F47,'1-2．事業モデル'!$E47)</f>
        <v>#DIV/0!</v>
      </c>
      <c r="N34" s="261" t="e">
        <f>IF('1-2．事業モデル'!$D47="変動",N$13*'1-2．事業モデル'!$F47,'1-2．事業モデル'!$E47)</f>
        <v>#DIV/0!</v>
      </c>
      <c r="O34" s="477" t="e">
        <f t="shared" si="6"/>
        <v>#DIV/0!</v>
      </c>
    </row>
    <row r="35" spans="1:16">
      <c r="A35" s="426"/>
      <c r="B35" s="421" t="s">
        <v>118</v>
      </c>
      <c r="C35" s="261" t="e">
        <f>IF('1-2．事業モデル'!$D48="変動",C$13*'1-2．事業モデル'!$F48,'1-2．事業モデル'!$E48)</f>
        <v>#DIV/0!</v>
      </c>
      <c r="D35" s="261" t="e">
        <f>IF('1-2．事業モデル'!$D48="変動",D$13*'1-2．事業モデル'!$F48,'1-2．事業モデル'!$E48)</f>
        <v>#DIV/0!</v>
      </c>
      <c r="E35" s="261" t="e">
        <f>IF('1-2．事業モデル'!$D48="変動",E$13*'1-2．事業モデル'!$F48,'1-2．事業モデル'!$E48)</f>
        <v>#DIV/0!</v>
      </c>
      <c r="F35" s="261" t="e">
        <f>IF('1-2．事業モデル'!$D48="変動",F$13*'1-2．事業モデル'!$F48,'1-2．事業モデル'!$E48)</f>
        <v>#DIV/0!</v>
      </c>
      <c r="G35" s="261" t="e">
        <f>IF('1-2．事業モデル'!$D48="変動",G$13*'1-2．事業モデル'!$F48,'1-2．事業モデル'!$E48)</f>
        <v>#DIV/0!</v>
      </c>
      <c r="H35" s="261" t="e">
        <f>IF('1-2．事業モデル'!$D48="変動",H$13*'1-2．事業モデル'!$F48,'1-2．事業モデル'!$E48)</f>
        <v>#DIV/0!</v>
      </c>
      <c r="I35" s="261" t="e">
        <f>IF('1-2．事業モデル'!$D48="変動",I$13*'1-2．事業モデル'!$F48,'1-2．事業モデル'!$E48)</f>
        <v>#DIV/0!</v>
      </c>
      <c r="J35" s="261" t="e">
        <f>IF('1-2．事業モデル'!$D48="変動",J$13*'1-2．事業モデル'!$F48,'1-2．事業モデル'!$E48)</f>
        <v>#DIV/0!</v>
      </c>
      <c r="K35" s="261" t="e">
        <f>IF('1-2．事業モデル'!$D48="変動",K$13*'1-2．事業モデル'!$F48,'1-2．事業モデル'!$E48)</f>
        <v>#DIV/0!</v>
      </c>
      <c r="L35" s="261" t="e">
        <f>IF('1-2．事業モデル'!$D48="変動",L$13*'1-2．事業モデル'!$F48,'1-2．事業モデル'!$E48)</f>
        <v>#DIV/0!</v>
      </c>
      <c r="M35" s="261" t="e">
        <f>IF('1-2．事業モデル'!$D48="変動",M$13*'1-2．事業モデル'!$F48,'1-2．事業モデル'!$E48)</f>
        <v>#DIV/0!</v>
      </c>
      <c r="N35" s="261" t="e">
        <f>IF('1-2．事業モデル'!$D48="変動",N$13*'1-2．事業モデル'!$F48,'1-2．事業モデル'!$E48)</f>
        <v>#DIV/0!</v>
      </c>
      <c r="O35" s="477" t="e">
        <f t="shared" si="6"/>
        <v>#DIV/0!</v>
      </c>
    </row>
    <row r="36" spans="1:16">
      <c r="A36" s="426"/>
      <c r="B36" s="421" t="s">
        <v>96</v>
      </c>
      <c r="C36" s="261" t="e">
        <f>IF('1-2．事業モデル'!$D49="変動",C$13*'1-2．事業モデル'!$F49,'1-2．事業モデル'!$E49)</f>
        <v>#DIV/0!</v>
      </c>
      <c r="D36" s="261" t="e">
        <f>IF('1-2．事業モデル'!$D49="変動",D$13*'1-2．事業モデル'!$F49,'1-2．事業モデル'!$E49)</f>
        <v>#DIV/0!</v>
      </c>
      <c r="E36" s="261" t="e">
        <f>IF('1-2．事業モデル'!$D49="変動",E$13*'1-2．事業モデル'!$F49,'1-2．事業モデル'!$E49)</f>
        <v>#DIV/0!</v>
      </c>
      <c r="F36" s="261" t="e">
        <f>IF('1-2．事業モデル'!$D49="変動",F$13*'1-2．事業モデル'!$F49,'1-2．事業モデル'!$E49)</f>
        <v>#DIV/0!</v>
      </c>
      <c r="G36" s="261" t="e">
        <f>IF('1-2．事業モデル'!$D49="変動",G$13*'1-2．事業モデル'!$F49,'1-2．事業モデル'!$E49)</f>
        <v>#DIV/0!</v>
      </c>
      <c r="H36" s="261" t="e">
        <f>IF('1-2．事業モデル'!$D49="変動",H$13*'1-2．事業モデル'!$F49,'1-2．事業モデル'!$E49)</f>
        <v>#DIV/0!</v>
      </c>
      <c r="I36" s="261" t="e">
        <f>IF('1-2．事業モデル'!$D49="変動",I$13*'1-2．事業モデル'!$F49,'1-2．事業モデル'!$E49)</f>
        <v>#DIV/0!</v>
      </c>
      <c r="J36" s="261" t="e">
        <f>IF('1-2．事業モデル'!$D49="変動",J$13*'1-2．事業モデル'!$F49,'1-2．事業モデル'!$E49)</f>
        <v>#DIV/0!</v>
      </c>
      <c r="K36" s="261" t="e">
        <f>IF('1-2．事業モデル'!$D49="変動",K$13*'1-2．事業モデル'!$F49,'1-2．事業モデル'!$E49)</f>
        <v>#DIV/0!</v>
      </c>
      <c r="L36" s="261" t="e">
        <f>IF('1-2．事業モデル'!$D49="変動",L$13*'1-2．事業モデル'!$F49,'1-2．事業モデル'!$E49)</f>
        <v>#DIV/0!</v>
      </c>
      <c r="M36" s="261" t="e">
        <f>IF('1-2．事業モデル'!$D49="変動",M$13*'1-2．事業モデル'!$F49,'1-2．事業モデル'!$E49)</f>
        <v>#DIV/0!</v>
      </c>
      <c r="N36" s="261" t="e">
        <f>IF('1-2．事業モデル'!$D49="変動",N$13*'1-2．事業モデル'!$F49,'1-2．事業モデル'!$E49)</f>
        <v>#DIV/0!</v>
      </c>
      <c r="O36" s="477" t="e">
        <f t="shared" si="6"/>
        <v>#DIV/0!</v>
      </c>
    </row>
    <row r="37" spans="1:16">
      <c r="A37" s="423" t="s">
        <v>112</v>
      </c>
      <c r="B37" s="424"/>
      <c r="C37" s="435" t="e">
        <f>SUM(C38:C42)</f>
        <v>#DIV/0!</v>
      </c>
      <c r="D37" s="435" t="e">
        <f t="shared" ref="D37:N37" si="11">SUM(D38:D42)</f>
        <v>#DIV/0!</v>
      </c>
      <c r="E37" s="435" t="e">
        <f t="shared" si="11"/>
        <v>#DIV/0!</v>
      </c>
      <c r="F37" s="435" t="e">
        <f t="shared" si="11"/>
        <v>#DIV/0!</v>
      </c>
      <c r="G37" s="435" t="e">
        <f t="shared" si="11"/>
        <v>#DIV/0!</v>
      </c>
      <c r="H37" s="435" t="e">
        <f t="shared" si="11"/>
        <v>#DIV/0!</v>
      </c>
      <c r="I37" s="435" t="e">
        <f t="shared" si="11"/>
        <v>#DIV/0!</v>
      </c>
      <c r="J37" s="435" t="e">
        <f t="shared" si="11"/>
        <v>#DIV/0!</v>
      </c>
      <c r="K37" s="435" t="e">
        <f t="shared" si="11"/>
        <v>#DIV/0!</v>
      </c>
      <c r="L37" s="435" t="e">
        <f t="shared" si="11"/>
        <v>#DIV/0!</v>
      </c>
      <c r="M37" s="435" t="e">
        <f t="shared" si="11"/>
        <v>#DIV/0!</v>
      </c>
      <c r="N37" s="435" t="e">
        <f t="shared" si="11"/>
        <v>#DIV/0!</v>
      </c>
      <c r="O37" s="478" t="e">
        <f t="shared" si="6"/>
        <v>#DIV/0!</v>
      </c>
    </row>
    <row r="38" spans="1:16">
      <c r="A38" s="426"/>
      <c r="B38" s="421" t="s">
        <v>113</v>
      </c>
      <c r="C38" s="261" t="e">
        <f>IF('1-2．事業モデル'!$D52="変動",C$13*'1-2．事業モデル'!$F52,'1-2．事業モデル'!$E52)</f>
        <v>#DIV/0!</v>
      </c>
      <c r="D38" s="261" t="e">
        <f>IF('1-2．事業モデル'!$D52="変動",D$13*'1-2．事業モデル'!$F52,'1-2．事業モデル'!$E52)</f>
        <v>#DIV/0!</v>
      </c>
      <c r="E38" s="261" t="e">
        <f>IF('1-2．事業モデル'!$D52="変動",E$13*'1-2．事業モデル'!$F52,'1-2．事業モデル'!$E52)</f>
        <v>#DIV/0!</v>
      </c>
      <c r="F38" s="261" t="e">
        <f>IF('1-2．事業モデル'!$D52="変動",F$13*'1-2．事業モデル'!$F52,'1-2．事業モデル'!$E52)</f>
        <v>#DIV/0!</v>
      </c>
      <c r="G38" s="261" t="e">
        <f>IF('1-2．事業モデル'!$D52="変動",G$13*'1-2．事業モデル'!$F52,'1-2．事業モデル'!$E52)</f>
        <v>#DIV/0!</v>
      </c>
      <c r="H38" s="261" t="e">
        <f>IF('1-2．事業モデル'!$D52="変動",H$13*'1-2．事業モデル'!$F52,'1-2．事業モデル'!$E52)</f>
        <v>#DIV/0!</v>
      </c>
      <c r="I38" s="261" t="e">
        <f>IF('1-2．事業モデル'!$D52="変動",I$13*'1-2．事業モデル'!$F52,'1-2．事業モデル'!$E52)</f>
        <v>#DIV/0!</v>
      </c>
      <c r="J38" s="261" t="e">
        <f>IF('1-2．事業モデル'!$D52="変動",J$13*'1-2．事業モデル'!$F52,'1-2．事業モデル'!$E52)</f>
        <v>#DIV/0!</v>
      </c>
      <c r="K38" s="261" t="e">
        <f>IF('1-2．事業モデル'!$D52="変動",K$13*'1-2．事業モデル'!$F52,'1-2．事業モデル'!$E52)</f>
        <v>#DIV/0!</v>
      </c>
      <c r="L38" s="261" t="e">
        <f>IF('1-2．事業モデル'!$D52="変動",L$13*'1-2．事業モデル'!$F52,'1-2．事業モデル'!$E52)</f>
        <v>#DIV/0!</v>
      </c>
      <c r="M38" s="261" t="e">
        <f>IF('1-2．事業モデル'!$D52="変動",M$13*'1-2．事業モデル'!$F52,'1-2．事業モデル'!$E52)</f>
        <v>#DIV/0!</v>
      </c>
      <c r="N38" s="261" t="e">
        <f>IF('1-2．事業モデル'!$D52="変動",N$13*'1-2．事業モデル'!$F52,'1-2．事業モデル'!$E52)</f>
        <v>#DIV/0!</v>
      </c>
      <c r="O38" s="477" t="e">
        <f t="shared" si="6"/>
        <v>#DIV/0!</v>
      </c>
    </row>
    <row r="39" spans="1:16">
      <c r="A39" s="426"/>
      <c r="B39" s="421" t="s">
        <v>120</v>
      </c>
      <c r="C39" s="261" t="e">
        <f>IF('1-2．事業モデル'!$D53="変動",C$13*'1-2．事業モデル'!$F53,'1-2．事業モデル'!$E53)</f>
        <v>#DIV/0!</v>
      </c>
      <c r="D39" s="261" t="e">
        <f>IF('1-2．事業モデル'!$D53="変動",D$13*'1-2．事業モデル'!$F53,'1-2．事業モデル'!$E53)</f>
        <v>#DIV/0!</v>
      </c>
      <c r="E39" s="261" t="e">
        <f>IF('1-2．事業モデル'!$D53="変動",E$13*'1-2．事業モデル'!$F53,'1-2．事業モデル'!$E53)</f>
        <v>#DIV/0!</v>
      </c>
      <c r="F39" s="261" t="e">
        <f>IF('1-2．事業モデル'!$D53="変動",F$13*'1-2．事業モデル'!$F53,'1-2．事業モデル'!$E53)</f>
        <v>#DIV/0!</v>
      </c>
      <c r="G39" s="261" t="e">
        <f>IF('1-2．事業モデル'!$D53="変動",G$13*'1-2．事業モデル'!$F53,'1-2．事業モデル'!$E53)</f>
        <v>#DIV/0!</v>
      </c>
      <c r="H39" s="261" t="e">
        <f>IF('1-2．事業モデル'!$D53="変動",H$13*'1-2．事業モデル'!$F53,'1-2．事業モデル'!$E53)</f>
        <v>#DIV/0!</v>
      </c>
      <c r="I39" s="261" t="e">
        <f>IF('1-2．事業モデル'!$D53="変動",I$13*'1-2．事業モデル'!$F53,'1-2．事業モデル'!$E53)</f>
        <v>#DIV/0!</v>
      </c>
      <c r="J39" s="261" t="e">
        <f>IF('1-2．事業モデル'!$D53="変動",J$13*'1-2．事業モデル'!$F53,'1-2．事業モデル'!$E53)</f>
        <v>#DIV/0!</v>
      </c>
      <c r="K39" s="261" t="e">
        <f>IF('1-2．事業モデル'!$D53="変動",K$13*'1-2．事業モデル'!$F53,'1-2．事業モデル'!$E53)</f>
        <v>#DIV/0!</v>
      </c>
      <c r="L39" s="261" t="e">
        <f>IF('1-2．事業モデル'!$D53="変動",L$13*'1-2．事業モデル'!$F53,'1-2．事業モデル'!$E53)</f>
        <v>#DIV/0!</v>
      </c>
      <c r="M39" s="261" t="e">
        <f>IF('1-2．事業モデル'!$D53="変動",M$13*'1-2．事業モデル'!$F53,'1-2．事業モデル'!$E53)</f>
        <v>#DIV/0!</v>
      </c>
      <c r="N39" s="261" t="e">
        <f>IF('1-2．事業モデル'!$D53="変動",N$13*'1-2．事業モデル'!$F53,'1-2．事業モデル'!$E53)</f>
        <v>#DIV/0!</v>
      </c>
      <c r="O39" s="477" t="e">
        <f t="shared" si="6"/>
        <v>#DIV/0!</v>
      </c>
    </row>
    <row r="40" spans="1:16">
      <c r="A40" s="426"/>
      <c r="B40" s="421" t="s">
        <v>114</v>
      </c>
      <c r="C40" s="261">
        <f>IF('1-2．事業モデル'!$D54="変動",C$13*'1-2．事業モデル'!$F54,'1-2．事業モデル'!$E54)</f>
        <v>0</v>
      </c>
      <c r="D40" s="261">
        <f>IF('1-2．事業モデル'!$D54="変動",D$13*'1-2．事業モデル'!$F54,'1-2．事業モデル'!$E54)</f>
        <v>0</v>
      </c>
      <c r="E40" s="261">
        <f>IF('1-2．事業モデル'!$D54="変動",E$13*'1-2．事業モデル'!$F54,'1-2．事業モデル'!$E54)</f>
        <v>0</v>
      </c>
      <c r="F40" s="261">
        <f>IF('1-2．事業モデル'!$D54="変動",F$13*'1-2．事業モデル'!$F54,'1-2．事業モデル'!$E54)</f>
        <v>0</v>
      </c>
      <c r="G40" s="261">
        <f>IF('1-2．事業モデル'!$D54="変動",G$13*'1-2．事業モデル'!$F54,'1-2．事業モデル'!$E54)</f>
        <v>0</v>
      </c>
      <c r="H40" s="261">
        <f>IF('1-2．事業モデル'!$D54="変動",H$13*'1-2．事業モデル'!$F54,'1-2．事業モデル'!$E54)</f>
        <v>0</v>
      </c>
      <c r="I40" s="261">
        <f>IF('1-2．事業モデル'!$D54="変動",I$13*'1-2．事業モデル'!$F54,'1-2．事業モデル'!$E54)</f>
        <v>0</v>
      </c>
      <c r="J40" s="261">
        <f>IF('1-2．事業モデル'!$D54="変動",J$13*'1-2．事業モデル'!$F54,'1-2．事業モデル'!$E54)</f>
        <v>0</v>
      </c>
      <c r="K40" s="261">
        <f>IF('1-2．事業モデル'!$D54="変動",K$13*'1-2．事業モデル'!$F54,'1-2．事業モデル'!$E54)</f>
        <v>0</v>
      </c>
      <c r="L40" s="261">
        <f>IF('1-2．事業モデル'!$D54="変動",L$13*'1-2．事業モデル'!$F54,'1-2．事業モデル'!$E54)</f>
        <v>0</v>
      </c>
      <c r="M40" s="261">
        <f>IF('1-2．事業モデル'!$D54="変動",M$13*'1-2．事業モデル'!$F54,'1-2．事業モデル'!$E54)</f>
        <v>0</v>
      </c>
      <c r="N40" s="261">
        <f>IF('1-2．事業モデル'!$D54="変動",N$13*'1-2．事業モデル'!$F54,'1-2．事業モデル'!$E54)</f>
        <v>0</v>
      </c>
      <c r="O40" s="477">
        <f t="shared" si="6"/>
        <v>0</v>
      </c>
    </row>
    <row r="41" spans="1:16">
      <c r="A41" s="426"/>
      <c r="B41" s="421" t="s">
        <v>289</v>
      </c>
      <c r="C41" s="261">
        <f>IF('1-2．事業モデル'!$D55="変動",C$13*'1-2．事業モデル'!$F55,'1-2．事業モデル'!$E55)</f>
        <v>0</v>
      </c>
      <c r="D41" s="261">
        <f>IF('1-2．事業モデル'!$D55="変動",D$13*'1-2．事業モデル'!$F55,'1-2．事業モデル'!$E55)</f>
        <v>0</v>
      </c>
      <c r="E41" s="261">
        <f>IF('1-2．事業モデル'!$D55="変動",E$13*'1-2．事業モデル'!$F55,'1-2．事業モデル'!$E55)</f>
        <v>0</v>
      </c>
      <c r="F41" s="261">
        <f>IF('1-2．事業モデル'!$D55="変動",F$13*'1-2．事業モデル'!$F55,'1-2．事業モデル'!$E55)</f>
        <v>0</v>
      </c>
      <c r="G41" s="261">
        <f>IF('1-2．事業モデル'!$D55="変動",G$13*'1-2．事業モデル'!$F55,'1-2．事業モデル'!$E55)</f>
        <v>0</v>
      </c>
      <c r="H41" s="261">
        <f>IF('1-2．事業モデル'!$D55="変動",H$13*'1-2．事業モデル'!$F55,'1-2．事業モデル'!$E55)</f>
        <v>0</v>
      </c>
      <c r="I41" s="261">
        <f>IF('1-2．事業モデル'!$D55="変動",I$13*'1-2．事業モデル'!$F55,'1-2．事業モデル'!$E55)</f>
        <v>0</v>
      </c>
      <c r="J41" s="261">
        <f>IF('1-2．事業モデル'!$D55="変動",J$13*'1-2．事業モデル'!$F55,'1-2．事業モデル'!$E55)</f>
        <v>0</v>
      </c>
      <c r="K41" s="261">
        <f>IF('1-2．事業モデル'!$D55="変動",K$13*'1-2．事業モデル'!$F55,'1-2．事業モデル'!$E55)</f>
        <v>0</v>
      </c>
      <c r="L41" s="261">
        <f>IF('1-2．事業モデル'!$D55="変動",L$13*'1-2．事業モデル'!$F55,'1-2．事業モデル'!$E55)</f>
        <v>0</v>
      </c>
      <c r="M41" s="261">
        <f>IF('1-2．事業モデル'!$D55="変動",M$13*'1-2．事業モデル'!$F55,'1-2．事業モデル'!$E55)</f>
        <v>0</v>
      </c>
      <c r="N41" s="261">
        <f>IF('1-2．事業モデル'!$D55="変動",N$13*'1-2．事業モデル'!$F55,'1-2．事業モデル'!$E55)</f>
        <v>0</v>
      </c>
      <c r="O41" s="477">
        <f t="shared" si="6"/>
        <v>0</v>
      </c>
    </row>
    <row r="42" spans="1:16">
      <c r="A42" s="426"/>
      <c r="B42" s="421" t="s">
        <v>112</v>
      </c>
      <c r="C42" s="261">
        <f>IF('1-2．事業モデル'!$D56="変動",C$13*'1-2．事業モデル'!$F56,'1-2．事業モデル'!$E56)</f>
        <v>0</v>
      </c>
      <c r="D42" s="261">
        <f>IF('1-2．事業モデル'!$D56="変動",D$13*'1-2．事業モデル'!$F56,'1-2．事業モデル'!$E56)</f>
        <v>0</v>
      </c>
      <c r="E42" s="261">
        <f>IF('1-2．事業モデル'!$D56="変動",E$13*'1-2．事業モデル'!$F56,'1-2．事業モデル'!$E56)</f>
        <v>0</v>
      </c>
      <c r="F42" s="261">
        <f>IF('1-2．事業モデル'!$D56="変動",F$13*'1-2．事業モデル'!$F56,'1-2．事業モデル'!$E56)</f>
        <v>0</v>
      </c>
      <c r="G42" s="261">
        <f>IF('1-2．事業モデル'!$D56="変動",G$13*'1-2．事業モデル'!$F56,'1-2．事業モデル'!$E56)</f>
        <v>0</v>
      </c>
      <c r="H42" s="261">
        <f>IF('1-2．事業モデル'!$D56="変動",H$13*'1-2．事業モデル'!$F56,'1-2．事業モデル'!$E56)</f>
        <v>0</v>
      </c>
      <c r="I42" s="261">
        <f>IF('1-2．事業モデル'!$D56="変動",I$13*'1-2．事業モデル'!$F56,'1-2．事業モデル'!$E56)</f>
        <v>0</v>
      </c>
      <c r="J42" s="261">
        <f>IF('1-2．事業モデル'!$D56="変動",J$13*'1-2．事業モデル'!$F56,'1-2．事業モデル'!$E56)</f>
        <v>0</v>
      </c>
      <c r="K42" s="261">
        <f>IF('1-2．事業モデル'!$D56="変動",K$13*'1-2．事業モデル'!$F56,'1-2．事業モデル'!$E56)</f>
        <v>0</v>
      </c>
      <c r="L42" s="261">
        <f>IF('1-2．事業モデル'!$D56="変動",L$13*'1-2．事業モデル'!$F56,'1-2．事業モデル'!$E56)</f>
        <v>0</v>
      </c>
      <c r="M42" s="261">
        <f>IF('1-2．事業モデル'!$D56="変動",M$13*'1-2．事業モデル'!$F56,'1-2．事業モデル'!$E56)</f>
        <v>0</v>
      </c>
      <c r="N42" s="261">
        <f>IF('1-2．事業モデル'!$D56="変動",N$13*'1-2．事業モデル'!$F56,'1-2．事業モデル'!$E56)</f>
        <v>0</v>
      </c>
      <c r="O42" s="477">
        <f t="shared" si="6"/>
        <v>0</v>
      </c>
    </row>
    <row r="43" spans="1:16" ht="15" thickBot="1">
      <c r="A43" s="423" t="s">
        <v>59</v>
      </c>
      <c r="B43" s="428"/>
      <c r="C43" s="436">
        <f>'2.投資計画'!$L$4</f>
        <v>0</v>
      </c>
      <c r="D43" s="436">
        <f>'2.投資計画'!$L$4</f>
        <v>0</v>
      </c>
      <c r="E43" s="436">
        <f>'2.投資計画'!$L$4</f>
        <v>0</v>
      </c>
      <c r="F43" s="436">
        <f>'2.投資計画'!$L$4</f>
        <v>0</v>
      </c>
      <c r="G43" s="436">
        <f>'2.投資計画'!$L$4</f>
        <v>0</v>
      </c>
      <c r="H43" s="436">
        <f>'2.投資計画'!$L$4</f>
        <v>0</v>
      </c>
      <c r="I43" s="436">
        <f>'2.投資計画'!$L$4</f>
        <v>0</v>
      </c>
      <c r="J43" s="436">
        <f>'2.投資計画'!$L$4</f>
        <v>0</v>
      </c>
      <c r="K43" s="436">
        <f>'2.投資計画'!$L$4</f>
        <v>0</v>
      </c>
      <c r="L43" s="436">
        <f>'2.投資計画'!$L$4</f>
        <v>0</v>
      </c>
      <c r="M43" s="436">
        <f>'2.投資計画'!$L$4</f>
        <v>0</v>
      </c>
      <c r="N43" s="436">
        <f>'2.投資計画'!$L$4</f>
        <v>0</v>
      </c>
      <c r="O43" s="479">
        <f t="shared" si="6"/>
        <v>0</v>
      </c>
    </row>
    <row r="44" spans="1:16" ht="15" thickBot="1">
      <c r="A44" s="854" t="s">
        <v>123</v>
      </c>
      <c r="B44" s="855"/>
      <c r="C44" s="432" t="e">
        <f>C13-C14-C17-C23-C26-C30-C37-C43</f>
        <v>#DIV/0!</v>
      </c>
      <c r="D44" s="432" t="e">
        <f t="shared" ref="D44:N44" si="12">D13-D14-D17-D23-D26-D30-D37-D43</f>
        <v>#DIV/0!</v>
      </c>
      <c r="E44" s="432" t="e">
        <f t="shared" si="12"/>
        <v>#DIV/0!</v>
      </c>
      <c r="F44" s="432" t="e">
        <f t="shared" si="12"/>
        <v>#DIV/0!</v>
      </c>
      <c r="G44" s="432" t="e">
        <f t="shared" si="12"/>
        <v>#DIV/0!</v>
      </c>
      <c r="H44" s="432" t="e">
        <f t="shared" si="12"/>
        <v>#DIV/0!</v>
      </c>
      <c r="I44" s="432" t="e">
        <f t="shared" si="12"/>
        <v>#DIV/0!</v>
      </c>
      <c r="J44" s="432" t="e">
        <f t="shared" si="12"/>
        <v>#DIV/0!</v>
      </c>
      <c r="K44" s="432" t="e">
        <f t="shared" si="12"/>
        <v>#DIV/0!</v>
      </c>
      <c r="L44" s="432" t="e">
        <f t="shared" si="12"/>
        <v>#DIV/0!</v>
      </c>
      <c r="M44" s="432" t="e">
        <f t="shared" si="12"/>
        <v>#DIV/0!</v>
      </c>
      <c r="N44" s="432" t="e">
        <f t="shared" si="12"/>
        <v>#DIV/0!</v>
      </c>
      <c r="O44" s="484" t="e">
        <f t="shared" si="6"/>
        <v>#DIV/0!</v>
      </c>
      <c r="P44" s="520"/>
    </row>
    <row r="45" spans="1:16" ht="15" thickBot="1">
      <c r="A45" s="419" t="s">
        <v>60</v>
      </c>
      <c r="B45" s="429"/>
      <c r="C45" s="324">
        <f>'4.返済計画表'!R13</f>
        <v>0</v>
      </c>
      <c r="D45" s="324">
        <f>'4.返済計画表'!R14</f>
        <v>0</v>
      </c>
      <c r="E45" s="324">
        <f>'4.返済計画表'!R15</f>
        <v>0</v>
      </c>
      <c r="F45" s="324">
        <f>'4.返済計画表'!R16</f>
        <v>0</v>
      </c>
      <c r="G45" s="324">
        <f>'4.返済計画表'!R17</f>
        <v>0</v>
      </c>
      <c r="H45" s="324">
        <f>'4.返済計画表'!R18</f>
        <v>0</v>
      </c>
      <c r="I45" s="324">
        <f>'4.返済計画表'!R19</f>
        <v>0</v>
      </c>
      <c r="J45" s="324">
        <f>'4.返済計画表'!R20</f>
        <v>0</v>
      </c>
      <c r="K45" s="324">
        <f>'4.返済計画表'!R21</f>
        <v>0</v>
      </c>
      <c r="L45" s="324">
        <f>'4.返済計画表'!R22</f>
        <v>0</v>
      </c>
      <c r="M45" s="324">
        <f>'4.返済計画表'!R23</f>
        <v>0</v>
      </c>
      <c r="N45" s="324">
        <f>'4.返済計画表'!R24</f>
        <v>0</v>
      </c>
      <c r="O45" s="485">
        <f t="shared" si="6"/>
        <v>0</v>
      </c>
      <c r="P45" s="520"/>
    </row>
    <row r="46" spans="1:16" ht="15" thickBot="1">
      <c r="A46" s="430" t="s">
        <v>125</v>
      </c>
      <c r="B46" s="431"/>
      <c r="C46" s="432" t="e">
        <f t="shared" ref="C46:N46" si="13">C44-C45</f>
        <v>#DIV/0!</v>
      </c>
      <c r="D46" s="432" t="e">
        <f t="shared" si="13"/>
        <v>#DIV/0!</v>
      </c>
      <c r="E46" s="432" t="e">
        <f t="shared" si="13"/>
        <v>#DIV/0!</v>
      </c>
      <c r="F46" s="432" t="e">
        <f t="shared" si="13"/>
        <v>#DIV/0!</v>
      </c>
      <c r="G46" s="432" t="e">
        <f t="shared" si="13"/>
        <v>#DIV/0!</v>
      </c>
      <c r="H46" s="432" t="e">
        <f t="shared" si="13"/>
        <v>#DIV/0!</v>
      </c>
      <c r="I46" s="432" t="e">
        <f t="shared" si="13"/>
        <v>#DIV/0!</v>
      </c>
      <c r="J46" s="432" t="e">
        <f t="shared" si="13"/>
        <v>#DIV/0!</v>
      </c>
      <c r="K46" s="432" t="e">
        <f t="shared" si="13"/>
        <v>#DIV/0!</v>
      </c>
      <c r="L46" s="432" t="e">
        <f t="shared" si="13"/>
        <v>#DIV/0!</v>
      </c>
      <c r="M46" s="432" t="e">
        <f t="shared" si="13"/>
        <v>#DIV/0!</v>
      </c>
      <c r="N46" s="432" t="e">
        <f t="shared" si="13"/>
        <v>#DIV/0!</v>
      </c>
      <c r="O46" s="481" t="e">
        <f t="shared" si="6"/>
        <v>#DIV/0!</v>
      </c>
      <c r="P46" s="520"/>
    </row>
    <row r="47" spans="1:16">
      <c r="A47" s="325"/>
      <c r="B47" s="325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475"/>
      <c r="P47" s="520"/>
    </row>
    <row r="48" spans="1:16" ht="15" thickBot="1">
      <c r="A48" s="313" t="s">
        <v>149</v>
      </c>
      <c r="B48" s="321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475"/>
      <c r="P48" s="520"/>
    </row>
    <row r="49" spans="1:16">
      <c r="A49" s="838" t="s">
        <v>150</v>
      </c>
      <c r="B49" s="839"/>
      <c r="C49" s="328" t="e">
        <f>C46+C43</f>
        <v>#DIV/0!</v>
      </c>
      <c r="D49" s="328" t="e">
        <f t="shared" ref="D49:N49" si="14">D46+D43</f>
        <v>#DIV/0!</v>
      </c>
      <c r="E49" s="328" t="e">
        <f t="shared" si="14"/>
        <v>#DIV/0!</v>
      </c>
      <c r="F49" s="328" t="e">
        <f t="shared" si="14"/>
        <v>#DIV/0!</v>
      </c>
      <c r="G49" s="328" t="e">
        <f t="shared" si="14"/>
        <v>#DIV/0!</v>
      </c>
      <c r="H49" s="328" t="e">
        <f t="shared" si="14"/>
        <v>#DIV/0!</v>
      </c>
      <c r="I49" s="328" t="e">
        <f t="shared" si="14"/>
        <v>#DIV/0!</v>
      </c>
      <c r="J49" s="328" t="e">
        <f t="shared" si="14"/>
        <v>#DIV/0!</v>
      </c>
      <c r="K49" s="328" t="e">
        <f t="shared" si="14"/>
        <v>#DIV/0!</v>
      </c>
      <c r="L49" s="328" t="e">
        <f t="shared" si="14"/>
        <v>#DIV/0!</v>
      </c>
      <c r="M49" s="328" t="e">
        <f t="shared" si="14"/>
        <v>#DIV/0!</v>
      </c>
      <c r="N49" s="328" t="e">
        <f t="shared" si="14"/>
        <v>#DIV/0!</v>
      </c>
      <c r="O49" s="482" t="e">
        <f>ROUND(AVERAGE(C49:N49),0)</f>
        <v>#DIV/0!</v>
      </c>
      <c r="P49" s="520"/>
    </row>
    <row r="50" spans="1:16">
      <c r="A50" s="834" t="s">
        <v>152</v>
      </c>
      <c r="B50" s="835"/>
      <c r="C50" s="312">
        <f>'4.返済計画表'!C13*-1</f>
        <v>0</v>
      </c>
      <c r="D50" s="312">
        <f>'4.返済計画表'!C14*-1</f>
        <v>0</v>
      </c>
      <c r="E50" s="312">
        <f>'4.返済計画表'!C15*-1</f>
        <v>0</v>
      </c>
      <c r="F50" s="312">
        <f>'4.返済計画表'!C16*-1</f>
        <v>0</v>
      </c>
      <c r="G50" s="312">
        <f>'4.返済計画表'!C17*-1</f>
        <v>0</v>
      </c>
      <c r="H50" s="312">
        <f>'4.返済計画表'!C18*-1</f>
        <v>0</v>
      </c>
      <c r="I50" s="312">
        <f>'4.返済計画表'!C19*-1</f>
        <v>0</v>
      </c>
      <c r="J50" s="312">
        <f>'4.返済計画表'!C20*-1</f>
        <v>0</v>
      </c>
      <c r="K50" s="312">
        <f>'4.返済計画表'!C21*-1</f>
        <v>0</v>
      </c>
      <c r="L50" s="312">
        <f>'4.返済計画表'!C22*-1</f>
        <v>0</v>
      </c>
      <c r="M50" s="312">
        <f>'4.返済計画表'!C23*-1</f>
        <v>0</v>
      </c>
      <c r="N50" s="322">
        <f>'4.返済計画表'!C24*-1</f>
        <v>0</v>
      </c>
      <c r="O50" s="486">
        <f>ROUND(AVERAGE(C50:N50),0)</f>
        <v>0</v>
      </c>
      <c r="P50" s="520"/>
    </row>
    <row r="51" spans="1:16" ht="15" thickBot="1">
      <c r="A51" s="836" t="s">
        <v>151</v>
      </c>
      <c r="B51" s="837"/>
      <c r="C51" s="323" t="e">
        <f t="shared" ref="C51:N51" si="15">C49+C50</f>
        <v>#DIV/0!</v>
      </c>
      <c r="D51" s="323" t="e">
        <f t="shared" si="15"/>
        <v>#DIV/0!</v>
      </c>
      <c r="E51" s="323" t="e">
        <f t="shared" si="15"/>
        <v>#DIV/0!</v>
      </c>
      <c r="F51" s="323" t="e">
        <f t="shared" si="15"/>
        <v>#DIV/0!</v>
      </c>
      <c r="G51" s="323" t="e">
        <f t="shared" si="15"/>
        <v>#DIV/0!</v>
      </c>
      <c r="H51" s="323" t="e">
        <f t="shared" si="15"/>
        <v>#DIV/0!</v>
      </c>
      <c r="I51" s="323" t="e">
        <f t="shared" si="15"/>
        <v>#DIV/0!</v>
      </c>
      <c r="J51" s="323" t="e">
        <f t="shared" si="15"/>
        <v>#DIV/0!</v>
      </c>
      <c r="K51" s="323" t="e">
        <f t="shared" si="15"/>
        <v>#DIV/0!</v>
      </c>
      <c r="L51" s="323" t="e">
        <f t="shared" si="15"/>
        <v>#DIV/0!</v>
      </c>
      <c r="M51" s="323" t="e">
        <f t="shared" si="15"/>
        <v>#DIV/0!</v>
      </c>
      <c r="N51" s="323" t="e">
        <f t="shared" si="15"/>
        <v>#DIV/0!</v>
      </c>
      <c r="O51" s="480" t="e">
        <f>ROUND(AVERAGE(C51:N51),0)</f>
        <v>#DIV/0!</v>
      </c>
      <c r="P51" s="520"/>
    </row>
    <row r="52" spans="1:16" ht="15" thickBot="1">
      <c r="A52" s="515"/>
      <c r="B52" s="515"/>
      <c r="C52" s="513"/>
      <c r="D52" s="513"/>
      <c r="E52" s="513"/>
      <c r="F52" s="513"/>
      <c r="G52" s="513"/>
      <c r="H52" s="513"/>
      <c r="I52" s="513"/>
      <c r="J52" s="513"/>
      <c r="K52" s="513"/>
      <c r="L52" s="513"/>
      <c r="M52" s="513"/>
      <c r="N52" s="513"/>
      <c r="O52" s="514"/>
      <c r="P52" s="520"/>
    </row>
    <row r="53" spans="1:16" ht="15" thickBot="1">
      <c r="A53" s="832" t="s">
        <v>239</v>
      </c>
      <c r="B53" s="833"/>
      <c r="C53" s="323" t="e">
        <f>'3.資金調達計画'!D9+C51</f>
        <v>#DIV/0!</v>
      </c>
      <c r="D53" s="323" t="e">
        <f>D51+C53</f>
        <v>#DIV/0!</v>
      </c>
      <c r="E53" s="323" t="e">
        <f t="shared" ref="E53:N53" si="16">E51+D53</f>
        <v>#DIV/0!</v>
      </c>
      <c r="F53" s="323" t="e">
        <f t="shared" si="16"/>
        <v>#DIV/0!</v>
      </c>
      <c r="G53" s="323" t="e">
        <f t="shared" si="16"/>
        <v>#DIV/0!</v>
      </c>
      <c r="H53" s="323" t="e">
        <f t="shared" si="16"/>
        <v>#DIV/0!</v>
      </c>
      <c r="I53" s="323" t="e">
        <f t="shared" si="16"/>
        <v>#DIV/0!</v>
      </c>
      <c r="J53" s="323" t="e">
        <f t="shared" si="16"/>
        <v>#DIV/0!</v>
      </c>
      <c r="K53" s="323" t="e">
        <f t="shared" si="16"/>
        <v>#DIV/0!</v>
      </c>
      <c r="L53" s="323" t="e">
        <f t="shared" si="16"/>
        <v>#DIV/0!</v>
      </c>
      <c r="M53" s="323" t="e">
        <f t="shared" si="16"/>
        <v>#DIV/0!</v>
      </c>
      <c r="N53" s="323" t="e">
        <f t="shared" si="16"/>
        <v>#DIV/0!</v>
      </c>
      <c r="O53" s="480"/>
      <c r="P53" s="520"/>
    </row>
  </sheetData>
  <mergeCells count="15">
    <mergeCell ref="A53:B53"/>
    <mergeCell ref="A50:B50"/>
    <mergeCell ref="A51:B51"/>
    <mergeCell ref="A49:B49"/>
    <mergeCell ref="A1:O2"/>
    <mergeCell ref="A8:B8"/>
    <mergeCell ref="A9:B9"/>
    <mergeCell ref="A10:B10"/>
    <mergeCell ref="A13:B13"/>
    <mergeCell ref="A44:B44"/>
    <mergeCell ref="A3:B3"/>
    <mergeCell ref="A4:B4"/>
    <mergeCell ref="A5:B5"/>
    <mergeCell ref="A6:B6"/>
    <mergeCell ref="A7:B7"/>
  </mergeCells>
  <phoneticPr fontId="2"/>
  <pageMargins left="0.15748031496062992" right="0.15748031496062992" top="0.98425196850393704" bottom="0.62992125984251968" header="0.51181102362204722" footer="0.51181102362204722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3"/>
  <sheetViews>
    <sheetView showGridLines="0" view="pageBreakPreview" zoomScaleNormal="100" zoomScaleSheetLayoutView="100" workbookViewId="0">
      <selection activeCell="A6" sqref="A6:N7"/>
    </sheetView>
  </sheetViews>
  <sheetFormatPr baseColWidth="10" defaultColWidth="8.83203125" defaultRowHeight="14"/>
  <cols>
    <col min="1" max="1" width="4.1640625" customWidth="1"/>
    <col min="2" max="2" width="11.1640625" customWidth="1"/>
    <col min="3" max="6" width="7.1640625" customWidth="1"/>
    <col min="7" max="14" width="8" bestFit="1" customWidth="1"/>
    <col min="15" max="15" width="7.1640625" bestFit="1" customWidth="1"/>
  </cols>
  <sheetData>
    <row r="1" spans="1:15" ht="13.5" customHeight="1">
      <c r="A1" s="840" t="s">
        <v>207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2"/>
    </row>
    <row r="2" spans="1:15" ht="14.25" customHeight="1" thickBot="1">
      <c r="A2" s="843"/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5"/>
    </row>
    <row r="3" spans="1:15" ht="20" thickBot="1">
      <c r="A3" s="856"/>
      <c r="B3" s="856"/>
    </row>
    <row r="4" spans="1:15" s="95" customFormat="1" ht="15" thickBot="1">
      <c r="A4" s="857" t="s">
        <v>133</v>
      </c>
      <c r="B4" s="858"/>
      <c r="C4" s="411" t="str">
        <f>'5.損益計算（好調時)'!C4</f>
        <v>1月</v>
      </c>
      <c r="D4" s="411" t="str">
        <f>'5.損益計算（好調時)'!D4</f>
        <v>2月</v>
      </c>
      <c r="E4" s="411" t="str">
        <f>'5.損益計算（好調時)'!E4</f>
        <v>3月</v>
      </c>
      <c r="F4" s="411" t="str">
        <f>'5.損益計算（好調時)'!F4</f>
        <v>4月</v>
      </c>
      <c r="G4" s="411" t="str">
        <f>'5.損益計算（好調時)'!G4</f>
        <v>5月</v>
      </c>
      <c r="H4" s="411" t="str">
        <f>'5.損益計算（好調時)'!H4</f>
        <v>6月</v>
      </c>
      <c r="I4" s="411" t="str">
        <f>'5.損益計算（好調時)'!I4</f>
        <v>7月</v>
      </c>
      <c r="J4" s="411" t="str">
        <f>'5.損益計算（好調時)'!J4</f>
        <v>8月</v>
      </c>
      <c r="K4" s="411" t="str">
        <f>'5.損益計算（好調時)'!K4</f>
        <v>9月</v>
      </c>
      <c r="L4" s="411" t="str">
        <f>'5.損益計算（好調時)'!L4</f>
        <v>10月</v>
      </c>
      <c r="M4" s="411" t="str">
        <f>'5.損益計算（好調時)'!M4</f>
        <v>11月</v>
      </c>
      <c r="N4" s="411" t="str">
        <f>'5.損益計算（好調時)'!N4</f>
        <v>12月</v>
      </c>
      <c r="O4" s="462" t="s">
        <v>214</v>
      </c>
    </row>
    <row r="5" spans="1:15" s="95" customFormat="1">
      <c r="A5" s="859" t="s">
        <v>54</v>
      </c>
      <c r="B5" s="860"/>
      <c r="C5" s="412">
        <f t="shared" ref="C5:N5" si="0">C10/(C6+C7)</f>
        <v>0</v>
      </c>
      <c r="D5" s="412">
        <f t="shared" si="0"/>
        <v>0</v>
      </c>
      <c r="E5" s="412">
        <f t="shared" si="0"/>
        <v>0</v>
      </c>
      <c r="F5" s="412">
        <f t="shared" si="0"/>
        <v>0</v>
      </c>
      <c r="G5" s="412">
        <f t="shared" si="0"/>
        <v>0</v>
      </c>
      <c r="H5" s="412">
        <f t="shared" si="0"/>
        <v>0</v>
      </c>
      <c r="I5" s="412">
        <f t="shared" si="0"/>
        <v>0</v>
      </c>
      <c r="J5" s="412">
        <f t="shared" si="0"/>
        <v>0</v>
      </c>
      <c r="K5" s="412">
        <f t="shared" si="0"/>
        <v>0</v>
      </c>
      <c r="L5" s="412">
        <f t="shared" si="0"/>
        <v>0</v>
      </c>
      <c r="M5" s="412">
        <f t="shared" si="0"/>
        <v>0</v>
      </c>
      <c r="N5" s="454">
        <f t="shared" si="0"/>
        <v>0</v>
      </c>
      <c r="O5" s="460">
        <f>ROUND(O10/(O6+O7),0)</f>
        <v>0</v>
      </c>
    </row>
    <row r="6" spans="1:15" s="95" customFormat="1">
      <c r="A6" s="848" t="str">
        <f>'5.損益計算（好調時)'!A6:B6</f>
        <v>営業日数（平日）</v>
      </c>
      <c r="B6" s="861"/>
      <c r="C6" s="414">
        <f>'5.損益計算（好調時)'!C6</f>
        <v>21</v>
      </c>
      <c r="D6" s="414">
        <f>'5.損益計算（好調時)'!D6</f>
        <v>19</v>
      </c>
      <c r="E6" s="414">
        <f>'5.損益計算（好調時)'!E6</f>
        <v>22</v>
      </c>
      <c r="F6" s="414">
        <f>'5.損益計算（好調時)'!F6</f>
        <v>21</v>
      </c>
      <c r="G6" s="414">
        <f>'5.損益計算（好調時)'!G6</f>
        <v>20</v>
      </c>
      <c r="H6" s="414">
        <f>'5.損益計算（好調時)'!H6</f>
        <v>22</v>
      </c>
      <c r="I6" s="414">
        <f>'5.損益計算（好調時)'!I6</f>
        <v>22</v>
      </c>
      <c r="J6" s="414">
        <f>'5.損益計算（好調時)'!J6</f>
        <v>23</v>
      </c>
      <c r="K6" s="414">
        <f>'5.損益計算（好調時)'!K6</f>
        <v>20</v>
      </c>
      <c r="L6" s="414">
        <f>'5.損益計算（好調時)'!L6</f>
        <v>22</v>
      </c>
      <c r="M6" s="414">
        <f>'5.損益計算（好調時)'!M6</f>
        <v>20</v>
      </c>
      <c r="N6" s="414">
        <f>'5.損益計算（好調時)'!N6</f>
        <v>22</v>
      </c>
      <c r="O6" s="464">
        <f>ROUND(AVERAGE(C6:N6),1)</f>
        <v>21.2</v>
      </c>
    </row>
    <row r="7" spans="1:15" s="95" customFormat="1">
      <c r="A7" s="848" t="str">
        <f>'5.損益計算（好調時)'!A7:B7</f>
        <v>営業日数（土日祝日）</v>
      </c>
      <c r="B7" s="861"/>
      <c r="C7" s="414">
        <f>'5.損益計算（好調時)'!C7</f>
        <v>10</v>
      </c>
      <c r="D7" s="414">
        <f>'5.損益計算（好調時)'!D7</f>
        <v>9</v>
      </c>
      <c r="E7" s="414">
        <f>'5.損益計算（好調時)'!E7</f>
        <v>9</v>
      </c>
      <c r="F7" s="414">
        <f>'5.損益計算（好調時)'!F7</f>
        <v>9</v>
      </c>
      <c r="G7" s="414">
        <f>'5.損益計算（好調時)'!G7</f>
        <v>11</v>
      </c>
      <c r="H7" s="414">
        <f>'5.損益計算（好調時)'!H7</f>
        <v>8</v>
      </c>
      <c r="I7" s="414">
        <f>'5.損益計算（好調時)'!I7</f>
        <v>9</v>
      </c>
      <c r="J7" s="414">
        <f>'5.損益計算（好調時)'!J7</f>
        <v>8</v>
      </c>
      <c r="K7" s="414">
        <f>'5.損益計算（好調時)'!K7</f>
        <v>10</v>
      </c>
      <c r="L7" s="414">
        <f>'5.損益計算（好調時)'!L7</f>
        <v>9</v>
      </c>
      <c r="M7" s="414">
        <f>'5.損益計算（好調時)'!M7</f>
        <v>10</v>
      </c>
      <c r="N7" s="414">
        <f>'5.損益計算（好調時)'!N7</f>
        <v>9</v>
      </c>
      <c r="O7" s="461">
        <f>ROUND(AVERAGE(C7:N7),1)</f>
        <v>9.3000000000000007</v>
      </c>
    </row>
    <row r="8" spans="1:15" s="95" customFormat="1">
      <c r="A8" s="846" t="s">
        <v>140</v>
      </c>
      <c r="B8" s="847"/>
      <c r="C8" s="416">
        <f>'5.損益計算（好調時)'!C8</f>
        <v>0.95</v>
      </c>
      <c r="D8" s="416">
        <f>'5.損益計算（好調時)'!D8</f>
        <v>0.95</v>
      </c>
      <c r="E8" s="416">
        <f>'5.損益計算（好調時)'!E8</f>
        <v>1.05</v>
      </c>
      <c r="F8" s="416">
        <f>'5.損益計算（好調時)'!F8</f>
        <v>1.05</v>
      </c>
      <c r="G8" s="416">
        <f>'5.損益計算（好調時)'!G8</f>
        <v>0.95</v>
      </c>
      <c r="H8" s="416">
        <f>'5.損益計算（好調時)'!H8</f>
        <v>0.95</v>
      </c>
      <c r="I8" s="416">
        <f>'5.損益計算（好調時)'!I8</f>
        <v>1</v>
      </c>
      <c r="J8" s="416">
        <f>'5.損益計算（好調時)'!J8</f>
        <v>0.95</v>
      </c>
      <c r="K8" s="416">
        <f>'5.損益計算（好調時)'!K8</f>
        <v>1</v>
      </c>
      <c r="L8" s="416">
        <f>'5.損益計算（好調時)'!L8</f>
        <v>1</v>
      </c>
      <c r="M8" s="416">
        <f>'5.損益計算（好調時)'!M8</f>
        <v>1</v>
      </c>
      <c r="N8" s="416">
        <f>'5.損益計算（好調時)'!N8</f>
        <v>1.1000000000000001</v>
      </c>
      <c r="O8" s="465" t="s">
        <v>215</v>
      </c>
    </row>
    <row r="9" spans="1:15" s="95" customFormat="1">
      <c r="A9" s="848" t="s">
        <v>131</v>
      </c>
      <c r="B9" s="849"/>
      <c r="C9" s="448">
        <v>0.33</v>
      </c>
      <c r="D9" s="448">
        <v>0.75</v>
      </c>
      <c r="E9" s="448">
        <v>0.8</v>
      </c>
      <c r="F9" s="448">
        <v>0.85</v>
      </c>
      <c r="G9" s="448">
        <v>0.9</v>
      </c>
      <c r="H9" s="448">
        <v>0.95</v>
      </c>
      <c r="I9" s="448">
        <v>1</v>
      </c>
      <c r="J9" s="448">
        <v>1</v>
      </c>
      <c r="K9" s="448">
        <v>1</v>
      </c>
      <c r="L9" s="448">
        <v>1</v>
      </c>
      <c r="M9" s="448">
        <v>1</v>
      </c>
      <c r="N9" s="458">
        <v>1</v>
      </c>
      <c r="O9" s="483" t="s">
        <v>215</v>
      </c>
    </row>
    <row r="10" spans="1:15" s="95" customFormat="1" ht="15" thickBot="1">
      <c r="A10" s="850" t="s">
        <v>47</v>
      </c>
      <c r="B10" s="851"/>
      <c r="C10" s="417">
        <f>(C6*'1-2．事業モデル'!$F$17+C7*'1-2．事業モデル'!$K$17)*C8*C9</f>
        <v>0</v>
      </c>
      <c r="D10" s="417">
        <f>(D6*'1-2．事業モデル'!$F$17+D7*'1-2．事業モデル'!$K$17)*D8*D9</f>
        <v>0</v>
      </c>
      <c r="E10" s="417">
        <f>(E6*'1-2．事業モデル'!$F$17+E7*'1-2．事業モデル'!$K$17)*E8*E9</f>
        <v>0</v>
      </c>
      <c r="F10" s="417">
        <f>(F6*'1-2．事業モデル'!$F$17+F7*'1-2．事業モデル'!$K$17)*F8*F9</f>
        <v>0</v>
      </c>
      <c r="G10" s="417">
        <f>(G6*'1-2．事業モデル'!$F$17+G7*'1-2．事業モデル'!$K$17)*G8*G9</f>
        <v>0</v>
      </c>
      <c r="H10" s="417">
        <f>(H6*'1-2．事業モデル'!$F$17+H7*'1-2．事業モデル'!$K$17)*H8*H9</f>
        <v>0</v>
      </c>
      <c r="I10" s="417">
        <f>(I6*'1-2．事業モデル'!$F$17+I7*'1-2．事業モデル'!$K$17)*I8*I9</f>
        <v>0</v>
      </c>
      <c r="J10" s="417">
        <f>(J6*'1-2．事業モデル'!$F$17+J7*'1-2．事業モデル'!$K$17)*J8*J9</f>
        <v>0</v>
      </c>
      <c r="K10" s="417">
        <f>(K6*'1-2．事業モデル'!$F$17+K7*'1-2．事業モデル'!$K$17)*K8*K9</f>
        <v>0</v>
      </c>
      <c r="L10" s="417">
        <f>(L6*'1-2．事業モデル'!$F$17+L7*'1-2．事業モデル'!$K$17)*L8*L9</f>
        <v>0</v>
      </c>
      <c r="M10" s="417">
        <f>(M6*'1-2．事業モデル'!$F$17+M7*'1-2．事業モデル'!$K$17)*M8*M9</f>
        <v>0</v>
      </c>
      <c r="N10" s="459">
        <f>(N6*'1-2．事業モデル'!$F$17+N7*'1-2．事業モデル'!$K$17)*N8*N9</f>
        <v>0</v>
      </c>
      <c r="O10" s="463">
        <f>AVERAGE(C10:N10)</f>
        <v>0</v>
      </c>
    </row>
    <row r="11" spans="1:15">
      <c r="A11" s="313"/>
      <c r="B11" s="313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475"/>
    </row>
    <row r="12" spans="1:15" ht="15" thickBot="1">
      <c r="A12" s="313" t="s">
        <v>148</v>
      </c>
      <c r="B12" s="313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475"/>
    </row>
    <row r="13" spans="1:15" ht="15" thickBot="1">
      <c r="A13" s="852" t="s">
        <v>80</v>
      </c>
      <c r="B13" s="853"/>
      <c r="C13" s="432">
        <f>C10</f>
        <v>0</v>
      </c>
      <c r="D13" s="432">
        <f t="shared" ref="D13:N13" si="1">D10</f>
        <v>0</v>
      </c>
      <c r="E13" s="432">
        <f t="shared" si="1"/>
        <v>0</v>
      </c>
      <c r="F13" s="432">
        <f t="shared" si="1"/>
        <v>0</v>
      </c>
      <c r="G13" s="432">
        <f t="shared" si="1"/>
        <v>0</v>
      </c>
      <c r="H13" s="432">
        <f t="shared" si="1"/>
        <v>0</v>
      </c>
      <c r="I13" s="432">
        <f t="shared" si="1"/>
        <v>0</v>
      </c>
      <c r="J13" s="432">
        <f t="shared" si="1"/>
        <v>0</v>
      </c>
      <c r="K13" s="432">
        <f t="shared" si="1"/>
        <v>0</v>
      </c>
      <c r="L13" s="432">
        <f t="shared" si="1"/>
        <v>0</v>
      </c>
      <c r="M13" s="432">
        <f t="shared" si="1"/>
        <v>0</v>
      </c>
      <c r="N13" s="433">
        <f t="shared" si="1"/>
        <v>0</v>
      </c>
      <c r="O13" s="474">
        <f>ROUND(AVERAGE(C13:N13),0)</f>
        <v>0</v>
      </c>
    </row>
    <row r="14" spans="1:15" ht="15" customHeight="1">
      <c r="A14" s="419" t="s">
        <v>99</v>
      </c>
      <c r="B14" s="420"/>
      <c r="C14" s="434" t="e">
        <f t="shared" ref="C14:N14" si="2">SUM(C15:C16)</f>
        <v>#DIV/0!</v>
      </c>
      <c r="D14" s="434" t="e">
        <f t="shared" si="2"/>
        <v>#DIV/0!</v>
      </c>
      <c r="E14" s="434" t="e">
        <f t="shared" si="2"/>
        <v>#DIV/0!</v>
      </c>
      <c r="F14" s="434" t="e">
        <f t="shared" si="2"/>
        <v>#DIV/0!</v>
      </c>
      <c r="G14" s="434" t="e">
        <f t="shared" si="2"/>
        <v>#DIV/0!</v>
      </c>
      <c r="H14" s="434" t="e">
        <f t="shared" si="2"/>
        <v>#DIV/0!</v>
      </c>
      <c r="I14" s="434" t="e">
        <f t="shared" si="2"/>
        <v>#DIV/0!</v>
      </c>
      <c r="J14" s="434" t="e">
        <f t="shared" si="2"/>
        <v>#DIV/0!</v>
      </c>
      <c r="K14" s="434" t="e">
        <f t="shared" si="2"/>
        <v>#DIV/0!</v>
      </c>
      <c r="L14" s="434" t="e">
        <f t="shared" si="2"/>
        <v>#DIV/0!</v>
      </c>
      <c r="M14" s="434" t="e">
        <f t="shared" si="2"/>
        <v>#DIV/0!</v>
      </c>
      <c r="N14" s="466" t="e">
        <f t="shared" si="2"/>
        <v>#DIV/0!</v>
      </c>
      <c r="O14" s="476" t="e">
        <f t="shared" ref="O14:O46" si="3">ROUND(AVERAGE(C14:N14),0)</f>
        <v>#DIV/0!</v>
      </c>
    </row>
    <row r="15" spans="1:15" ht="15" customHeight="1">
      <c r="A15" s="419"/>
      <c r="B15" s="421" t="s">
        <v>100</v>
      </c>
      <c r="C15" s="261" t="e">
        <f>IF('1-2．事業モデル'!$D28="変動",'5.損益計算（平常時）'!C13*'1-2．事業モデル'!$F28,'1-2．事業モデル'!$E28)</f>
        <v>#DIV/0!</v>
      </c>
      <c r="D15" s="261" t="e">
        <f>IF('1-2．事業モデル'!$D28="変動",'5.損益計算（平常時）'!D13*'1-2．事業モデル'!$F28,'1-2．事業モデル'!$E28)</f>
        <v>#DIV/0!</v>
      </c>
      <c r="E15" s="261" t="e">
        <f>IF('1-2．事業モデル'!$D28="変動",'5.損益計算（平常時）'!E13*'1-2．事業モデル'!$F28,'1-2．事業モデル'!$E28)</f>
        <v>#DIV/0!</v>
      </c>
      <c r="F15" s="261" t="e">
        <f>IF('1-2．事業モデル'!$D28="変動",'5.損益計算（平常時）'!F13*'1-2．事業モデル'!$F28,'1-2．事業モデル'!$E28)</f>
        <v>#DIV/0!</v>
      </c>
      <c r="G15" s="261" t="e">
        <f>IF('1-2．事業モデル'!$D28="変動",'5.損益計算（平常時）'!G13*'1-2．事業モデル'!$F28,'1-2．事業モデル'!$E28)</f>
        <v>#DIV/0!</v>
      </c>
      <c r="H15" s="261" t="e">
        <f>IF('1-2．事業モデル'!$D28="変動",'5.損益計算（平常時）'!H13*'1-2．事業モデル'!$F28,'1-2．事業モデル'!$E28)</f>
        <v>#DIV/0!</v>
      </c>
      <c r="I15" s="261" t="e">
        <f>IF('1-2．事業モデル'!$D28="変動",'5.損益計算（平常時）'!I13*'1-2．事業モデル'!$F28,'1-2．事業モデル'!$E28)</f>
        <v>#DIV/0!</v>
      </c>
      <c r="J15" s="261" t="e">
        <f>IF('1-2．事業モデル'!$D28="変動",'5.損益計算（平常時）'!J13*'1-2．事業モデル'!$F28,'1-2．事業モデル'!$E28)</f>
        <v>#DIV/0!</v>
      </c>
      <c r="K15" s="261" t="e">
        <f>IF('1-2．事業モデル'!$D28="変動",'5.損益計算（平常時）'!K13*'1-2．事業モデル'!$F28,'1-2．事業モデル'!$E28)</f>
        <v>#DIV/0!</v>
      </c>
      <c r="L15" s="261" t="e">
        <f>IF('1-2．事業モデル'!$D28="変動",'5.損益計算（平常時）'!L13*'1-2．事業モデル'!$F28,'1-2．事業モデル'!$E28)</f>
        <v>#DIV/0!</v>
      </c>
      <c r="M15" s="261" t="e">
        <f>IF('1-2．事業モデル'!$D28="変動",'5.損益計算（平常時）'!M13*'1-2．事業モデル'!$F28,'1-2．事業モデル'!$E28)</f>
        <v>#DIV/0!</v>
      </c>
      <c r="N15" s="467" t="e">
        <f>IF('1-2．事業モデル'!$D28="変動",'5.損益計算（平常時）'!N13*'1-2．事業モデル'!$F28,'1-2．事業モデル'!$E28)</f>
        <v>#DIV/0!</v>
      </c>
      <c r="O15" s="477" t="e">
        <f t="shared" si="3"/>
        <v>#DIV/0!</v>
      </c>
    </row>
    <row r="16" spans="1:15" ht="15" customHeight="1">
      <c r="A16" s="419"/>
      <c r="B16" s="422" t="s">
        <v>101</v>
      </c>
      <c r="C16" s="261" t="e">
        <f>IF('1-2．事業モデル'!$D29="変動",C$13*'1-2．事業モデル'!$F29,'1-2．事業モデル'!$E29)</f>
        <v>#DIV/0!</v>
      </c>
      <c r="D16" s="261" t="e">
        <f>IF('1-2．事業モデル'!$D29="変動",D$13*'1-2．事業モデル'!$F29,'1-2．事業モデル'!$E29)</f>
        <v>#DIV/0!</v>
      </c>
      <c r="E16" s="261" t="e">
        <f>IF('1-2．事業モデル'!$D29="変動",E$13*'1-2．事業モデル'!$F29,'1-2．事業モデル'!$E29)</f>
        <v>#DIV/0!</v>
      </c>
      <c r="F16" s="261" t="e">
        <f>IF('1-2．事業モデル'!$D29="変動",F$13*'1-2．事業モデル'!$F29,'1-2．事業モデル'!$E29)</f>
        <v>#DIV/0!</v>
      </c>
      <c r="G16" s="261" t="e">
        <f>IF('1-2．事業モデル'!$D29="変動",G$13*'1-2．事業モデル'!$F29,'1-2．事業モデル'!$E29)</f>
        <v>#DIV/0!</v>
      </c>
      <c r="H16" s="261" t="e">
        <f>IF('1-2．事業モデル'!$D29="変動",H$13*'1-2．事業モデル'!$F29,'1-2．事業モデル'!$E29)</f>
        <v>#DIV/0!</v>
      </c>
      <c r="I16" s="261" t="e">
        <f>IF('1-2．事業モデル'!$D29="変動",I$13*'1-2．事業モデル'!$F29,'1-2．事業モデル'!$E29)</f>
        <v>#DIV/0!</v>
      </c>
      <c r="J16" s="261" t="e">
        <f>IF('1-2．事業モデル'!$D29="変動",J$13*'1-2．事業モデル'!$F29,'1-2．事業モデル'!$E29)</f>
        <v>#DIV/0!</v>
      </c>
      <c r="K16" s="261" t="e">
        <f>IF('1-2．事業モデル'!$D29="変動",K$13*'1-2．事業モデル'!$F29,'1-2．事業モデル'!$E29)</f>
        <v>#DIV/0!</v>
      </c>
      <c r="L16" s="261" t="e">
        <f>IF('1-2．事業モデル'!$D29="変動",L$13*'1-2．事業モデル'!$F29,'1-2．事業モデル'!$E29)</f>
        <v>#DIV/0!</v>
      </c>
      <c r="M16" s="261" t="e">
        <f>IF('1-2．事業モデル'!$D29="変動",M$13*'1-2．事業モデル'!$F29,'1-2．事業モデル'!$E29)</f>
        <v>#DIV/0!</v>
      </c>
      <c r="N16" s="467" t="e">
        <f>IF('1-2．事業モデル'!$D29="変動",N$13*'1-2．事業モデル'!$F29,'1-2．事業モデル'!$E29)</f>
        <v>#DIV/0!</v>
      </c>
      <c r="O16" s="477" t="e">
        <f t="shared" si="3"/>
        <v>#DIV/0!</v>
      </c>
    </row>
    <row r="17" spans="1:15">
      <c r="A17" s="423" t="s">
        <v>102</v>
      </c>
      <c r="B17" s="424"/>
      <c r="C17" s="435" t="e">
        <f>SUM(C18:C22)</f>
        <v>#DIV/0!</v>
      </c>
      <c r="D17" s="435" t="e">
        <f t="shared" ref="D17:N17" si="4">SUM(D18:D22)</f>
        <v>#DIV/0!</v>
      </c>
      <c r="E17" s="435" t="e">
        <f t="shared" si="4"/>
        <v>#DIV/0!</v>
      </c>
      <c r="F17" s="435" t="e">
        <f t="shared" si="4"/>
        <v>#DIV/0!</v>
      </c>
      <c r="G17" s="435" t="e">
        <f t="shared" si="4"/>
        <v>#DIV/0!</v>
      </c>
      <c r="H17" s="435" t="e">
        <f t="shared" si="4"/>
        <v>#DIV/0!</v>
      </c>
      <c r="I17" s="435" t="e">
        <f t="shared" si="4"/>
        <v>#DIV/0!</v>
      </c>
      <c r="J17" s="435" t="e">
        <f t="shared" si="4"/>
        <v>#DIV/0!</v>
      </c>
      <c r="K17" s="435" t="e">
        <f t="shared" si="4"/>
        <v>#DIV/0!</v>
      </c>
      <c r="L17" s="435" t="e">
        <f t="shared" si="4"/>
        <v>#DIV/0!</v>
      </c>
      <c r="M17" s="435" t="e">
        <f t="shared" si="4"/>
        <v>#DIV/0!</v>
      </c>
      <c r="N17" s="468" t="e">
        <f t="shared" si="4"/>
        <v>#DIV/0!</v>
      </c>
      <c r="O17" s="478" t="e">
        <f t="shared" si="3"/>
        <v>#DIV/0!</v>
      </c>
    </row>
    <row r="18" spans="1:15">
      <c r="A18" s="419"/>
      <c r="B18" s="425" t="s">
        <v>144</v>
      </c>
      <c r="C18" s="261">
        <f>IF('1-2．事業モデル'!$D31="変動",C$13*'1-2．事業モデル'!$F31,'1-2．事業モデル'!$E31)</f>
        <v>0</v>
      </c>
      <c r="D18" s="261">
        <f>IF('1-2．事業モデル'!$D31="変動",D$13*'1-2．事業モデル'!$F31,'1-2．事業モデル'!$E31)</f>
        <v>0</v>
      </c>
      <c r="E18" s="261">
        <f>IF('1-2．事業モデル'!$D31="変動",E$13*'1-2．事業モデル'!$F31,'1-2．事業モデル'!$E31)</f>
        <v>0</v>
      </c>
      <c r="F18" s="261">
        <f>IF('1-2．事業モデル'!$D31="変動",F$13*'1-2．事業モデル'!$F31,'1-2．事業モデル'!$E31)</f>
        <v>0</v>
      </c>
      <c r="G18" s="261">
        <f>IF('1-2．事業モデル'!$D31="変動",G$13*'1-2．事業モデル'!$F31,'1-2．事業モデル'!$E31)</f>
        <v>0</v>
      </c>
      <c r="H18" s="261">
        <f>IF('1-2．事業モデル'!$D31="変動",H$13*'1-2．事業モデル'!$F31,'1-2．事業モデル'!$E31)</f>
        <v>0</v>
      </c>
      <c r="I18" s="261">
        <f>IF('1-2．事業モデル'!$D31="変動",I$13*'1-2．事業モデル'!$F31,'1-2．事業モデル'!$E31)</f>
        <v>0</v>
      </c>
      <c r="J18" s="261">
        <f>IF('1-2．事業モデル'!$D31="変動",J$13*'1-2．事業モデル'!$F31,'1-2．事業モデル'!$E31)</f>
        <v>0</v>
      </c>
      <c r="K18" s="261">
        <f>IF('1-2．事業モデル'!$D31="変動",K$13*'1-2．事業モデル'!$F31,'1-2．事業モデル'!$E31)</f>
        <v>0</v>
      </c>
      <c r="L18" s="261">
        <f>IF('1-2．事業モデル'!$D31="変動",L$13*'1-2．事業モデル'!$F31,'1-2．事業モデル'!$E31)</f>
        <v>0</v>
      </c>
      <c r="M18" s="261">
        <f>IF('1-2．事業モデル'!$D31="変動",M$13*'1-2．事業モデル'!$F31,'1-2．事業モデル'!$E31)</f>
        <v>0</v>
      </c>
      <c r="N18" s="467">
        <f>IF('1-2．事業モデル'!$D31="変動",N$13*'1-2．事業モデル'!$F31,'1-2．事業モデル'!$E31)</f>
        <v>0</v>
      </c>
      <c r="O18" s="477">
        <f t="shared" si="3"/>
        <v>0</v>
      </c>
    </row>
    <row r="19" spans="1:15">
      <c r="A19" s="419"/>
      <c r="B19" s="421" t="s">
        <v>145</v>
      </c>
      <c r="C19" s="261">
        <f>IF('1-2．事業モデル'!$D32="変動",C$13*'1-2．事業モデル'!$F32,'1-2．事業モデル'!$E32)</f>
        <v>0</v>
      </c>
      <c r="D19" s="261">
        <f>IF('1-2．事業モデル'!$D32="変動",D$13*'1-2．事業モデル'!$F32,'1-2．事業モデル'!$E32)</f>
        <v>0</v>
      </c>
      <c r="E19" s="261">
        <f>IF('1-2．事業モデル'!$D32="変動",E$13*'1-2．事業モデル'!$F32,'1-2．事業モデル'!$E32)</f>
        <v>0</v>
      </c>
      <c r="F19" s="261">
        <f>IF('1-2．事業モデル'!$D32="変動",F$13*'1-2．事業モデル'!$F32,'1-2．事業モデル'!$E32)</f>
        <v>0</v>
      </c>
      <c r="G19" s="261">
        <f>IF('1-2．事業モデル'!$D32="変動",G$13*'1-2．事業モデル'!$F32,'1-2．事業モデル'!$E32)</f>
        <v>0</v>
      </c>
      <c r="H19" s="261">
        <f>IF('1-2．事業モデル'!$D32="変動",H$13*'1-2．事業モデル'!$F32,'1-2．事業モデル'!$E32)</f>
        <v>0</v>
      </c>
      <c r="I19" s="261">
        <f>IF('1-2．事業モデル'!$D32="変動",I$13*'1-2．事業モデル'!$F32,'1-2．事業モデル'!$E32)</f>
        <v>0</v>
      </c>
      <c r="J19" s="261">
        <f>IF('1-2．事業モデル'!$D32="変動",J$13*'1-2．事業モデル'!$F32,'1-2．事業モデル'!$E32)</f>
        <v>0</v>
      </c>
      <c r="K19" s="261">
        <f>IF('1-2．事業モデル'!$D32="変動",K$13*'1-2．事業モデル'!$F32,'1-2．事業モデル'!$E32)</f>
        <v>0</v>
      </c>
      <c r="L19" s="261">
        <f>IF('1-2．事業モデル'!$D32="変動",L$13*'1-2．事業モデル'!$F32,'1-2．事業モデル'!$E32)</f>
        <v>0</v>
      </c>
      <c r="M19" s="261">
        <f>IF('1-2．事業モデル'!$D32="変動",M$13*'1-2．事業モデル'!$F32,'1-2．事業モデル'!$E32)</f>
        <v>0</v>
      </c>
      <c r="N19" s="467">
        <f>IF('1-2．事業モデル'!$D32="変動",N$13*'1-2．事業モデル'!$F32,'1-2．事業モデル'!$E32)</f>
        <v>0</v>
      </c>
      <c r="O19" s="477">
        <f t="shared" si="3"/>
        <v>0</v>
      </c>
    </row>
    <row r="20" spans="1:15">
      <c r="A20" s="419"/>
      <c r="B20" s="421" t="s">
        <v>141</v>
      </c>
      <c r="C20" s="261">
        <f>IF('1-2．事業モデル'!$D33="変動",C$13*'1-2．事業モデル'!$F33,'1-2．事業モデル'!$E33)</f>
        <v>0</v>
      </c>
      <c r="D20" s="261">
        <f>IF('1-2．事業モデル'!$D33="変動",D$13*'1-2．事業モデル'!$F33,'1-2．事業モデル'!$E33)</f>
        <v>0</v>
      </c>
      <c r="E20" s="261">
        <f>IF('1-2．事業モデル'!$D33="変動",E$13*'1-2．事業モデル'!$F33,'1-2．事業モデル'!$E33)</f>
        <v>0</v>
      </c>
      <c r="F20" s="261">
        <f>IF('1-2．事業モデル'!$D33="変動",F$13*'1-2．事業モデル'!$F33,'1-2．事業モデル'!$E33)</f>
        <v>0</v>
      </c>
      <c r="G20" s="261">
        <f>IF('1-2．事業モデル'!$D33="変動",G$13*'1-2．事業モデル'!$F33,'1-2．事業モデル'!$E33)</f>
        <v>0</v>
      </c>
      <c r="H20" s="261">
        <f>IF('1-2．事業モデル'!$D33="変動",H$13*'1-2．事業モデル'!$F33,'1-2．事業モデル'!$E33)</f>
        <v>0</v>
      </c>
      <c r="I20" s="261">
        <f>IF('1-2．事業モデル'!$D33="変動",I$13*'1-2．事業モデル'!$F33,'1-2．事業モデル'!$E33)</f>
        <v>0</v>
      </c>
      <c r="J20" s="261">
        <f>IF('1-2．事業モデル'!$D33="変動",J$13*'1-2．事業モデル'!$F33,'1-2．事業モデル'!$E33)</f>
        <v>0</v>
      </c>
      <c r="K20" s="261">
        <f>IF('1-2．事業モデル'!$D33="変動",K$13*'1-2．事業モデル'!$F33,'1-2．事業モデル'!$E33)</f>
        <v>0</v>
      </c>
      <c r="L20" s="261">
        <f>IF('1-2．事業モデル'!$D33="変動",L$13*'1-2．事業モデル'!$F33,'1-2．事業モデル'!$E33)</f>
        <v>0</v>
      </c>
      <c r="M20" s="261">
        <f>IF('1-2．事業モデル'!$D33="変動",M$13*'1-2．事業モデル'!$F33,'1-2．事業モデル'!$E33)</f>
        <v>0</v>
      </c>
      <c r="N20" s="467">
        <f>IF('1-2．事業モデル'!$D33="変動",N$13*'1-2．事業モデル'!$F33,'1-2．事業モデル'!$E33)</f>
        <v>0</v>
      </c>
      <c r="O20" s="477">
        <f t="shared" si="3"/>
        <v>0</v>
      </c>
    </row>
    <row r="21" spans="1:15">
      <c r="A21" s="426"/>
      <c r="B21" s="421" t="s">
        <v>57</v>
      </c>
      <c r="C21" s="261" t="e">
        <f>IF('1-2．事業モデル'!$D34="変動",C$13*'1-2．事業モデル'!$F34,'1-2．事業モデル'!$E34)</f>
        <v>#DIV/0!</v>
      </c>
      <c r="D21" s="261" t="e">
        <f>IF('1-2．事業モデル'!$D34="変動",D$13*'1-2．事業モデル'!$F34,'1-2．事業モデル'!$E34)</f>
        <v>#DIV/0!</v>
      </c>
      <c r="E21" s="261" t="e">
        <f>IF('1-2．事業モデル'!$D34="変動",E$13*'1-2．事業モデル'!$F34,'1-2．事業モデル'!$E34)</f>
        <v>#DIV/0!</v>
      </c>
      <c r="F21" s="261" t="e">
        <f>IF('1-2．事業モデル'!$D34="変動",F$13*'1-2．事業モデル'!$F34,'1-2．事業モデル'!$E34)</f>
        <v>#DIV/0!</v>
      </c>
      <c r="G21" s="261" t="e">
        <f>IF('1-2．事業モデル'!$D34="変動",G$13*'1-2．事業モデル'!$F34,'1-2．事業モデル'!$E34)</f>
        <v>#DIV/0!</v>
      </c>
      <c r="H21" s="261" t="e">
        <f>IF('1-2．事業モデル'!$D34="変動",H$13*'1-2．事業モデル'!$F34,'1-2．事業モデル'!$E34)</f>
        <v>#DIV/0!</v>
      </c>
      <c r="I21" s="261" t="e">
        <f>IF('1-2．事業モデル'!$D34="変動",I$13*'1-2．事業モデル'!$F34,'1-2．事業モデル'!$E34)</f>
        <v>#DIV/0!</v>
      </c>
      <c r="J21" s="261" t="e">
        <f>IF('1-2．事業モデル'!$D34="変動",J$13*'1-2．事業モデル'!$F34,'1-2．事業モデル'!$E34)</f>
        <v>#DIV/0!</v>
      </c>
      <c r="K21" s="261" t="e">
        <f>IF('1-2．事業モデル'!$D34="変動",K$13*'1-2．事業モデル'!$F34,'1-2．事業モデル'!$E34)</f>
        <v>#DIV/0!</v>
      </c>
      <c r="L21" s="261" t="e">
        <f>IF('1-2．事業モデル'!$D34="変動",L$13*'1-2．事業モデル'!$F34,'1-2．事業モデル'!$E34)</f>
        <v>#DIV/0!</v>
      </c>
      <c r="M21" s="261" t="e">
        <f>IF('1-2．事業モデル'!$D34="変動",M$13*'1-2．事業モデル'!$F34,'1-2．事業モデル'!$E34)</f>
        <v>#DIV/0!</v>
      </c>
      <c r="N21" s="467" t="e">
        <f>IF('1-2．事業モデル'!$D34="変動",N$13*'1-2．事業モデル'!$F34,'1-2．事業モデル'!$E34)</f>
        <v>#DIV/0!</v>
      </c>
      <c r="O21" s="477" t="e">
        <f t="shared" si="3"/>
        <v>#DIV/0!</v>
      </c>
    </row>
    <row r="22" spans="1:15">
      <c r="A22" s="426"/>
      <c r="B22" s="421" t="s">
        <v>142</v>
      </c>
      <c r="C22" s="261" t="e">
        <f>IF('1-2．事業モデル'!$D35="変動",C$13*'1-2．事業モデル'!$F35,'1-2．事業モデル'!$E35)</f>
        <v>#DIV/0!</v>
      </c>
      <c r="D22" s="261" t="e">
        <f>IF('1-2．事業モデル'!$D35="変動",D$13*'1-2．事業モデル'!$F35,'1-2．事業モデル'!$E35)</f>
        <v>#DIV/0!</v>
      </c>
      <c r="E22" s="261" t="e">
        <f>IF('1-2．事業モデル'!$D35="変動",E$13*'1-2．事業モデル'!$F35,'1-2．事業モデル'!$E35)</f>
        <v>#DIV/0!</v>
      </c>
      <c r="F22" s="261" t="e">
        <f>IF('1-2．事業モデル'!$D35="変動",F$13*'1-2．事業モデル'!$F35,'1-2．事業モデル'!$E35)</f>
        <v>#DIV/0!</v>
      </c>
      <c r="G22" s="261" t="e">
        <f>IF('1-2．事業モデル'!$D35="変動",G$13*'1-2．事業モデル'!$F35,'1-2．事業モデル'!$E35)</f>
        <v>#DIV/0!</v>
      </c>
      <c r="H22" s="261" t="e">
        <f>IF('1-2．事業モデル'!$D35="変動",H$13*'1-2．事業モデル'!$F35,'1-2．事業モデル'!$E35)</f>
        <v>#DIV/0!</v>
      </c>
      <c r="I22" s="261" t="e">
        <f>IF('1-2．事業モデル'!$D35="変動",I$13*'1-2．事業モデル'!$F35,'1-2．事業モデル'!$E35)</f>
        <v>#DIV/0!</v>
      </c>
      <c r="J22" s="261" t="e">
        <f>IF('1-2．事業モデル'!$D35="変動",J$13*'1-2．事業モデル'!$F35,'1-2．事業モデル'!$E35)</f>
        <v>#DIV/0!</v>
      </c>
      <c r="K22" s="261" t="e">
        <f>IF('1-2．事業モデル'!$D35="変動",K$13*'1-2．事業モデル'!$F35,'1-2．事業モデル'!$E35)</f>
        <v>#DIV/0!</v>
      </c>
      <c r="L22" s="261" t="e">
        <f>IF('1-2．事業モデル'!$D35="変動",L$13*'1-2．事業モデル'!$F35,'1-2．事業モデル'!$E35)</f>
        <v>#DIV/0!</v>
      </c>
      <c r="M22" s="261" t="e">
        <f>IF('1-2．事業モデル'!$D35="変動",M$13*'1-2．事業モデル'!$F35,'1-2．事業モデル'!$E35)</f>
        <v>#DIV/0!</v>
      </c>
      <c r="N22" s="467" t="e">
        <f>IF('1-2．事業モデル'!$D35="変動",N$13*'1-2．事業モデル'!$F35,'1-2．事業モデル'!$E35)</f>
        <v>#DIV/0!</v>
      </c>
      <c r="O22" s="477" t="e">
        <f t="shared" si="3"/>
        <v>#DIV/0!</v>
      </c>
    </row>
    <row r="23" spans="1:15">
      <c r="A23" s="423" t="s">
        <v>48</v>
      </c>
      <c r="B23" s="424"/>
      <c r="C23" s="435">
        <f t="shared" ref="C23:N23" si="5">C24+C25</f>
        <v>0</v>
      </c>
      <c r="D23" s="435">
        <f t="shared" si="5"/>
        <v>0</v>
      </c>
      <c r="E23" s="435">
        <f t="shared" si="5"/>
        <v>0</v>
      </c>
      <c r="F23" s="435">
        <f t="shared" si="5"/>
        <v>0</v>
      </c>
      <c r="G23" s="435">
        <f t="shared" si="5"/>
        <v>0</v>
      </c>
      <c r="H23" s="435">
        <f t="shared" si="5"/>
        <v>0</v>
      </c>
      <c r="I23" s="435">
        <f t="shared" si="5"/>
        <v>0</v>
      </c>
      <c r="J23" s="435">
        <f t="shared" si="5"/>
        <v>0</v>
      </c>
      <c r="K23" s="435">
        <f t="shared" si="5"/>
        <v>0</v>
      </c>
      <c r="L23" s="435">
        <f t="shared" si="5"/>
        <v>0</v>
      </c>
      <c r="M23" s="435">
        <f t="shared" si="5"/>
        <v>0</v>
      </c>
      <c r="N23" s="468">
        <f t="shared" si="5"/>
        <v>0</v>
      </c>
      <c r="O23" s="478">
        <f t="shared" si="3"/>
        <v>0</v>
      </c>
    </row>
    <row r="24" spans="1:15">
      <c r="A24" s="426"/>
      <c r="B24" s="421" t="s">
        <v>103</v>
      </c>
      <c r="C24" s="261">
        <f>IF('1-2．事業モデル'!$D37="変動",C$13*'1-2．事業モデル'!$F37,'1-2．事業モデル'!$E37)</f>
        <v>0</v>
      </c>
      <c r="D24" s="261">
        <f>IF('1-2．事業モデル'!$D37="変動",D$13*'1-2．事業モデル'!$F37,'1-2．事業モデル'!$E37)</f>
        <v>0</v>
      </c>
      <c r="E24" s="261">
        <f>IF('1-2．事業モデル'!$D37="変動",E$13*'1-2．事業モデル'!$F37,'1-2．事業モデル'!$E37)</f>
        <v>0</v>
      </c>
      <c r="F24" s="261">
        <f>IF('1-2．事業モデル'!$D37="変動",F$13*'1-2．事業モデル'!$F37,'1-2．事業モデル'!$E37)</f>
        <v>0</v>
      </c>
      <c r="G24" s="261">
        <f>IF('1-2．事業モデル'!$D37="変動",G$13*'1-2．事業モデル'!$F37,'1-2．事業モデル'!$E37)</f>
        <v>0</v>
      </c>
      <c r="H24" s="261">
        <f>IF('1-2．事業モデル'!$D37="変動",H$13*'1-2．事業モデル'!$F37,'1-2．事業モデル'!$E37)</f>
        <v>0</v>
      </c>
      <c r="I24" s="261">
        <f>IF('1-2．事業モデル'!$D37="変動",I$13*'1-2．事業モデル'!$F37,'1-2．事業モデル'!$E37)</f>
        <v>0</v>
      </c>
      <c r="J24" s="261">
        <f>IF('1-2．事業モデル'!$D37="変動",J$13*'1-2．事業モデル'!$F37,'1-2．事業モデル'!$E37)</f>
        <v>0</v>
      </c>
      <c r="K24" s="261">
        <f>IF('1-2．事業モデル'!$D37="変動",K$13*'1-2．事業モデル'!$F37,'1-2．事業モデル'!$E37)</f>
        <v>0</v>
      </c>
      <c r="L24" s="261">
        <f>IF('1-2．事業モデル'!$D37="変動",L$13*'1-2．事業モデル'!$F37,'1-2．事業モデル'!$E37)</f>
        <v>0</v>
      </c>
      <c r="M24" s="261">
        <f>IF('1-2．事業モデル'!$D37="変動",M$13*'1-2．事業モデル'!$F37,'1-2．事業モデル'!$E37)</f>
        <v>0</v>
      </c>
      <c r="N24" s="467">
        <f>IF('1-2．事業モデル'!$D37="変動",N$13*'1-2．事業モデル'!$F37,'1-2．事業モデル'!$E37)</f>
        <v>0</v>
      </c>
      <c r="O24" s="477">
        <f t="shared" si="3"/>
        <v>0</v>
      </c>
    </row>
    <row r="25" spans="1:15">
      <c r="A25" s="426"/>
      <c r="B25" s="421" t="s">
        <v>58</v>
      </c>
      <c r="C25" s="261">
        <f>IF('1-2．事業モデル'!$D38="変動",C$13*'1-2．事業モデル'!$F38,'1-2．事業モデル'!$E38)</f>
        <v>0</v>
      </c>
      <c r="D25" s="261">
        <f>IF('1-2．事業モデル'!$D38="変動",D$13*'1-2．事業モデル'!$F38,'1-2．事業モデル'!$E38)</f>
        <v>0</v>
      </c>
      <c r="E25" s="261">
        <f>IF('1-2．事業モデル'!$D38="変動",E$13*'1-2．事業モデル'!$F38,'1-2．事業モデル'!$E38)</f>
        <v>0</v>
      </c>
      <c r="F25" s="261">
        <f>IF('1-2．事業モデル'!$D38="変動",F$13*'1-2．事業モデル'!$F38,'1-2．事業モデル'!$E38)</f>
        <v>0</v>
      </c>
      <c r="G25" s="261">
        <f>IF('1-2．事業モデル'!$D38="変動",G$13*'1-2．事業モデル'!$F38,'1-2．事業モデル'!$E38)</f>
        <v>0</v>
      </c>
      <c r="H25" s="261">
        <f>IF('1-2．事業モデル'!$D38="変動",H$13*'1-2．事業モデル'!$F38,'1-2．事業モデル'!$E38)</f>
        <v>0</v>
      </c>
      <c r="I25" s="261">
        <f>IF('1-2．事業モデル'!$D38="変動",I$13*'1-2．事業モデル'!$F38,'1-2．事業モデル'!$E38)</f>
        <v>0</v>
      </c>
      <c r="J25" s="261">
        <f>IF('1-2．事業モデル'!$D38="変動",J$13*'1-2．事業モデル'!$F38,'1-2．事業モデル'!$E38)</f>
        <v>0</v>
      </c>
      <c r="K25" s="261">
        <f>IF('1-2．事業モデル'!$D38="変動",K$13*'1-2．事業モデル'!$F38,'1-2．事業モデル'!$E38)</f>
        <v>0</v>
      </c>
      <c r="L25" s="261">
        <f>IF('1-2．事業モデル'!$D38="変動",L$13*'1-2．事業モデル'!$F38,'1-2．事業モデル'!$E38)</f>
        <v>0</v>
      </c>
      <c r="M25" s="261">
        <f>IF('1-2．事業モデル'!$D38="変動",M$13*'1-2．事業モデル'!$F38,'1-2．事業モデル'!$E38)</f>
        <v>0</v>
      </c>
      <c r="N25" s="467">
        <f>IF('1-2．事業モデル'!$D38="変動",N$13*'1-2．事業モデル'!$F38,'1-2．事業モデル'!$E38)</f>
        <v>0</v>
      </c>
      <c r="O25" s="477">
        <f t="shared" si="3"/>
        <v>0</v>
      </c>
    </row>
    <row r="26" spans="1:15">
      <c r="A26" s="423" t="s">
        <v>49</v>
      </c>
      <c r="B26" s="424"/>
      <c r="C26" s="435">
        <f>SUM(C27:C29)</f>
        <v>0</v>
      </c>
      <c r="D26" s="435">
        <f t="shared" ref="D26:N26" si="6">SUM(D27:D29)</f>
        <v>0</v>
      </c>
      <c r="E26" s="435">
        <f t="shared" si="6"/>
        <v>0</v>
      </c>
      <c r="F26" s="435">
        <f t="shared" si="6"/>
        <v>0</v>
      </c>
      <c r="G26" s="435">
        <f t="shared" si="6"/>
        <v>0</v>
      </c>
      <c r="H26" s="435">
        <f t="shared" si="6"/>
        <v>0</v>
      </c>
      <c r="I26" s="435">
        <f t="shared" si="6"/>
        <v>0</v>
      </c>
      <c r="J26" s="435">
        <f t="shared" si="6"/>
        <v>0</v>
      </c>
      <c r="K26" s="435">
        <f t="shared" si="6"/>
        <v>0</v>
      </c>
      <c r="L26" s="435">
        <f t="shared" si="6"/>
        <v>0</v>
      </c>
      <c r="M26" s="435">
        <f t="shared" si="6"/>
        <v>0</v>
      </c>
      <c r="N26" s="468">
        <f t="shared" si="6"/>
        <v>0</v>
      </c>
      <c r="O26" s="478">
        <f t="shared" si="3"/>
        <v>0</v>
      </c>
    </row>
    <row r="27" spans="1:15">
      <c r="A27" s="426"/>
      <c r="B27" s="421" t="s">
        <v>50</v>
      </c>
      <c r="C27" s="261">
        <f>IF('1-2．事業モデル'!$D40="変動",C$13*'1-2．事業モデル'!$F40,'1-2．事業モデル'!$E40)</f>
        <v>0</v>
      </c>
      <c r="D27" s="261">
        <f>IF('1-2．事業モデル'!$D40="変動",D$13*'1-2．事業モデル'!$F40,'1-2．事業モデル'!$E40)</f>
        <v>0</v>
      </c>
      <c r="E27" s="261">
        <f>IF('1-2．事業モデル'!$D40="変動",E$13*'1-2．事業モデル'!$F40,'1-2．事業モデル'!$E40)</f>
        <v>0</v>
      </c>
      <c r="F27" s="261">
        <f>IF('1-2．事業モデル'!$D40="変動",F$13*'1-2．事業モデル'!$F40,'1-2．事業モデル'!$E40)</f>
        <v>0</v>
      </c>
      <c r="G27" s="261">
        <f>IF('1-2．事業モデル'!$D40="変動",G$13*'1-2．事業モデル'!$F40,'1-2．事業モデル'!$E40)</f>
        <v>0</v>
      </c>
      <c r="H27" s="261">
        <f>IF('1-2．事業モデル'!$D40="変動",H$13*'1-2．事業モデル'!$F40,'1-2．事業モデル'!$E40)</f>
        <v>0</v>
      </c>
      <c r="I27" s="261">
        <f>IF('1-2．事業モデル'!$D40="変動",I$13*'1-2．事業モデル'!$F40,'1-2．事業モデル'!$E40)</f>
        <v>0</v>
      </c>
      <c r="J27" s="261">
        <f>IF('1-2．事業モデル'!$D40="変動",J$13*'1-2．事業モデル'!$F40,'1-2．事業モデル'!$E40)</f>
        <v>0</v>
      </c>
      <c r="K27" s="261">
        <f>IF('1-2．事業モデル'!$D40="変動",K$13*'1-2．事業モデル'!$F40,'1-2．事業モデル'!$E40)</f>
        <v>0</v>
      </c>
      <c r="L27" s="261">
        <f>IF('1-2．事業モデル'!$D40="変動",L$13*'1-2．事業モデル'!$F40,'1-2．事業モデル'!$E40)</f>
        <v>0</v>
      </c>
      <c r="M27" s="261">
        <f>IF('1-2．事業モデル'!$D40="変動",M$13*'1-2．事業モデル'!$F40,'1-2．事業モデル'!$E40)</f>
        <v>0</v>
      </c>
      <c r="N27" s="467">
        <f>IF('1-2．事業モデル'!$D40="変動",N$13*'1-2．事業モデル'!$F40,'1-2．事業モデル'!$E40)</f>
        <v>0</v>
      </c>
      <c r="O27" s="477">
        <f t="shared" si="3"/>
        <v>0</v>
      </c>
    </row>
    <row r="28" spans="1:15">
      <c r="A28" s="426"/>
      <c r="B28" s="421" t="s">
        <v>132</v>
      </c>
      <c r="C28" s="261">
        <f>IF('1-2．事業モデル'!$D41="変動",C$13*'1-2．事業モデル'!$F41,'1-2．事業モデル'!$E41)</f>
        <v>0</v>
      </c>
      <c r="D28" s="261">
        <f>IF('1-2．事業モデル'!$D41="変動",D$13*'1-2．事業モデル'!$F41,'1-2．事業モデル'!$E41)</f>
        <v>0</v>
      </c>
      <c r="E28" s="261">
        <f>IF('1-2．事業モデル'!$D41="変動",E$13*'1-2．事業モデル'!$F41,'1-2．事業モデル'!$E41)</f>
        <v>0</v>
      </c>
      <c r="F28" s="261">
        <f>IF('1-2．事業モデル'!$D41="変動",F$13*'1-2．事業モデル'!$F41,'1-2．事業モデル'!$E41)</f>
        <v>0</v>
      </c>
      <c r="G28" s="261">
        <f>IF('1-2．事業モデル'!$D41="変動",G$13*'1-2．事業モデル'!$F41,'1-2．事業モデル'!$E41)</f>
        <v>0</v>
      </c>
      <c r="H28" s="261">
        <f>IF('1-2．事業モデル'!$D41="変動",H$13*'1-2．事業モデル'!$F41,'1-2．事業モデル'!$E41)</f>
        <v>0</v>
      </c>
      <c r="I28" s="261">
        <f>IF('1-2．事業モデル'!$D41="変動",I$13*'1-2．事業モデル'!$F41,'1-2．事業モデル'!$E41)</f>
        <v>0</v>
      </c>
      <c r="J28" s="261">
        <f>IF('1-2．事業モデル'!$D41="変動",J$13*'1-2．事業モデル'!$F41,'1-2．事業モデル'!$E41)</f>
        <v>0</v>
      </c>
      <c r="K28" s="261">
        <f>IF('1-2．事業モデル'!$D41="変動",K$13*'1-2．事業モデル'!$F41,'1-2．事業モデル'!$E41)</f>
        <v>0</v>
      </c>
      <c r="L28" s="261">
        <f>IF('1-2．事業モデル'!$D41="変動",L$13*'1-2．事業モデル'!$F41,'1-2．事業モデル'!$E41)</f>
        <v>0</v>
      </c>
      <c r="M28" s="261">
        <f>IF('1-2．事業モデル'!$D41="変動",M$13*'1-2．事業モデル'!$F41,'1-2．事業モデル'!$E41)</f>
        <v>0</v>
      </c>
      <c r="N28" s="467">
        <f>IF('1-2．事業モデル'!$D41="変動",N$13*'1-2．事業モデル'!$F41,'1-2．事業モデル'!$E41)</f>
        <v>0</v>
      </c>
      <c r="O28" s="477">
        <f t="shared" si="3"/>
        <v>0</v>
      </c>
    </row>
    <row r="29" spans="1:15">
      <c r="A29" s="427"/>
      <c r="B29" s="421" t="s">
        <v>51</v>
      </c>
      <c r="C29" s="261">
        <f>IF('1-2．事業モデル'!$D42="変動",C$13*'1-2．事業モデル'!$F42,'1-2．事業モデル'!$E42)</f>
        <v>0</v>
      </c>
      <c r="D29" s="261">
        <f>IF('1-2．事業モデル'!$D42="変動",D$13*'1-2．事業モデル'!$F42,'1-2．事業モデル'!$E42)</f>
        <v>0</v>
      </c>
      <c r="E29" s="261">
        <f>IF('1-2．事業モデル'!$D42="変動",E$13*'1-2．事業モデル'!$F42,'1-2．事業モデル'!$E42)</f>
        <v>0</v>
      </c>
      <c r="F29" s="261">
        <f>IF('1-2．事業モデル'!$D42="変動",F$13*'1-2．事業モデル'!$F42,'1-2．事業モデル'!$E42)</f>
        <v>0</v>
      </c>
      <c r="G29" s="261">
        <f>IF('1-2．事業モデル'!$D42="変動",G$13*'1-2．事業モデル'!$F42,'1-2．事業モデル'!$E42)</f>
        <v>0</v>
      </c>
      <c r="H29" s="261">
        <f>IF('1-2．事業モデル'!$D42="変動",H$13*'1-2．事業モデル'!$F42,'1-2．事業モデル'!$E42)</f>
        <v>0</v>
      </c>
      <c r="I29" s="261">
        <f>IF('1-2．事業モデル'!$D42="変動",I$13*'1-2．事業モデル'!$F42,'1-2．事業モデル'!$E42)</f>
        <v>0</v>
      </c>
      <c r="J29" s="261">
        <f>IF('1-2．事業モデル'!$D42="変動",J$13*'1-2．事業モデル'!$F42,'1-2．事業モデル'!$E42)</f>
        <v>0</v>
      </c>
      <c r="K29" s="261">
        <f>IF('1-2．事業モデル'!$D42="変動",K$13*'1-2．事業モデル'!$F42,'1-2．事業モデル'!$E42)</f>
        <v>0</v>
      </c>
      <c r="L29" s="261">
        <f>IF('1-2．事業モデル'!$D42="変動",L$13*'1-2．事業モデル'!$F42,'1-2．事業モデル'!$E42)</f>
        <v>0</v>
      </c>
      <c r="M29" s="261">
        <f>IF('1-2．事業モデル'!$D42="変動",M$13*'1-2．事業モデル'!$F42,'1-2．事業モデル'!$E42)</f>
        <v>0</v>
      </c>
      <c r="N29" s="467">
        <f>IF('1-2．事業モデル'!$D42="変動",N$13*'1-2．事業モデル'!$F42,'1-2．事業モデル'!$E42)</f>
        <v>0</v>
      </c>
      <c r="O29" s="477">
        <f t="shared" si="3"/>
        <v>0</v>
      </c>
    </row>
    <row r="30" spans="1:15">
      <c r="A30" s="423" t="s">
        <v>52</v>
      </c>
      <c r="B30" s="424"/>
      <c r="C30" s="435" t="e">
        <f>SUM(C31:C36)</f>
        <v>#DIV/0!</v>
      </c>
      <c r="D30" s="435" t="e">
        <f t="shared" ref="D30:N30" si="7">SUM(D31:D36)</f>
        <v>#DIV/0!</v>
      </c>
      <c r="E30" s="435" t="e">
        <f t="shared" si="7"/>
        <v>#DIV/0!</v>
      </c>
      <c r="F30" s="435" t="e">
        <f t="shared" si="7"/>
        <v>#DIV/0!</v>
      </c>
      <c r="G30" s="435" t="e">
        <f t="shared" si="7"/>
        <v>#DIV/0!</v>
      </c>
      <c r="H30" s="435" t="e">
        <f t="shared" si="7"/>
        <v>#DIV/0!</v>
      </c>
      <c r="I30" s="435" t="e">
        <f t="shared" si="7"/>
        <v>#DIV/0!</v>
      </c>
      <c r="J30" s="435" t="e">
        <f t="shared" si="7"/>
        <v>#DIV/0!</v>
      </c>
      <c r="K30" s="435" t="e">
        <f t="shared" si="7"/>
        <v>#DIV/0!</v>
      </c>
      <c r="L30" s="435" t="e">
        <f t="shared" si="7"/>
        <v>#DIV/0!</v>
      </c>
      <c r="M30" s="435" t="e">
        <f t="shared" si="7"/>
        <v>#DIV/0!</v>
      </c>
      <c r="N30" s="468" t="e">
        <f t="shared" si="7"/>
        <v>#DIV/0!</v>
      </c>
      <c r="O30" s="478" t="e">
        <f t="shared" si="3"/>
        <v>#DIV/0!</v>
      </c>
    </row>
    <row r="31" spans="1:15">
      <c r="A31" s="426"/>
      <c r="B31" s="421" t="s">
        <v>109</v>
      </c>
      <c r="C31" s="261">
        <f>IF('1-2．事業モデル'!$D44="変動",C$13*'1-2．事業モデル'!$F44,'1-2．事業モデル'!$E44)</f>
        <v>0</v>
      </c>
      <c r="D31" s="261">
        <f>IF('1-2．事業モデル'!$D44="変動",D$13*'1-2．事業モデル'!$F44,'1-2．事業モデル'!$E44)</f>
        <v>0</v>
      </c>
      <c r="E31" s="261">
        <f>IF('1-2．事業モデル'!$D44="変動",E$13*'1-2．事業モデル'!$F44,'1-2．事業モデル'!$E44)</f>
        <v>0</v>
      </c>
      <c r="F31" s="261">
        <f>IF('1-2．事業モデル'!$D44="変動",F$13*'1-2．事業モデル'!$F44,'1-2．事業モデル'!$E44)</f>
        <v>0</v>
      </c>
      <c r="G31" s="261">
        <f>IF('1-2．事業モデル'!$D44="変動",G$13*'1-2．事業モデル'!$F44,'1-2．事業モデル'!$E44)</f>
        <v>0</v>
      </c>
      <c r="H31" s="261">
        <f>IF('1-2．事業モデル'!$D44="変動",H$13*'1-2．事業モデル'!$F44,'1-2．事業モデル'!$E44)</f>
        <v>0</v>
      </c>
      <c r="I31" s="261">
        <f>IF('1-2．事業モデル'!$D44="変動",I$13*'1-2．事業モデル'!$F44,'1-2．事業モデル'!$E44)</f>
        <v>0</v>
      </c>
      <c r="J31" s="261">
        <f>IF('1-2．事業モデル'!$D44="変動",J$13*'1-2．事業モデル'!$F44,'1-2．事業モデル'!$E44)</f>
        <v>0</v>
      </c>
      <c r="K31" s="261">
        <f>IF('1-2．事業モデル'!$D44="変動",K$13*'1-2．事業モデル'!$F44,'1-2．事業モデル'!$E44)</f>
        <v>0</v>
      </c>
      <c r="L31" s="261">
        <f>IF('1-2．事業モデル'!$D44="変動",L$13*'1-2．事業モデル'!$F44,'1-2．事業モデル'!$E44)</f>
        <v>0</v>
      </c>
      <c r="M31" s="261">
        <f>IF('1-2．事業モデル'!$D44="変動",M$13*'1-2．事業モデル'!$F44,'1-2．事業モデル'!$E44)</f>
        <v>0</v>
      </c>
      <c r="N31" s="467">
        <f>IF('1-2．事業モデル'!$D44="変動",N$13*'1-2．事業モデル'!$F44,'1-2．事業モデル'!$E44)</f>
        <v>0</v>
      </c>
      <c r="O31" s="477">
        <f t="shared" si="3"/>
        <v>0</v>
      </c>
    </row>
    <row r="32" spans="1:15">
      <c r="A32" s="426"/>
      <c r="B32" s="421" t="s">
        <v>110</v>
      </c>
      <c r="C32" s="261">
        <f>IF('1-2．事業モデル'!$D45="変動",C$13*'1-2．事業モデル'!$F45,'1-2．事業モデル'!$E45)</f>
        <v>0</v>
      </c>
      <c r="D32" s="261">
        <f>IF('1-2．事業モデル'!$D45="変動",D$13*'1-2．事業モデル'!$F45,'1-2．事業モデル'!$E45)</f>
        <v>0</v>
      </c>
      <c r="E32" s="261">
        <f>IF('1-2．事業モデル'!$D45="変動",E$13*'1-2．事業モデル'!$F45,'1-2．事業モデル'!$E45)</f>
        <v>0</v>
      </c>
      <c r="F32" s="261">
        <f>IF('1-2．事業モデル'!$D45="変動",F$13*'1-2．事業モデル'!$F45,'1-2．事業モデル'!$E45)</f>
        <v>0</v>
      </c>
      <c r="G32" s="261">
        <f>IF('1-2．事業モデル'!$D45="変動",G$13*'1-2．事業モデル'!$F45,'1-2．事業モデル'!$E45)</f>
        <v>0</v>
      </c>
      <c r="H32" s="261">
        <f>IF('1-2．事業モデル'!$D45="変動",H$13*'1-2．事業モデル'!$F45,'1-2．事業モデル'!$E45)</f>
        <v>0</v>
      </c>
      <c r="I32" s="261">
        <f>IF('1-2．事業モデル'!$D45="変動",I$13*'1-2．事業モデル'!$F45,'1-2．事業モデル'!$E45)</f>
        <v>0</v>
      </c>
      <c r="J32" s="261">
        <f>IF('1-2．事業モデル'!$D45="変動",J$13*'1-2．事業モデル'!$F45,'1-2．事業モデル'!$E45)</f>
        <v>0</v>
      </c>
      <c r="K32" s="261">
        <f>IF('1-2．事業モデル'!$D45="変動",K$13*'1-2．事業モデル'!$F45,'1-2．事業モデル'!$E45)</f>
        <v>0</v>
      </c>
      <c r="L32" s="261">
        <f>IF('1-2．事業モデル'!$D45="変動",L$13*'1-2．事業モデル'!$F45,'1-2．事業モデル'!$E45)</f>
        <v>0</v>
      </c>
      <c r="M32" s="261">
        <f>IF('1-2．事業モデル'!$D45="変動",M$13*'1-2．事業モデル'!$F45,'1-2．事業モデル'!$E45)</f>
        <v>0</v>
      </c>
      <c r="N32" s="467">
        <f>IF('1-2．事業モデル'!$D45="変動",N$13*'1-2．事業モデル'!$F45,'1-2．事業モデル'!$E45)</f>
        <v>0</v>
      </c>
      <c r="O32" s="477">
        <f t="shared" si="3"/>
        <v>0</v>
      </c>
    </row>
    <row r="33" spans="1:15">
      <c r="A33" s="426"/>
      <c r="B33" s="421" t="s">
        <v>111</v>
      </c>
      <c r="C33" s="261">
        <f>IF('1-2．事業モデル'!$D46="変動",C$13*'1-2．事業モデル'!$F46,'1-2．事業モデル'!$E46)</f>
        <v>0</v>
      </c>
      <c r="D33" s="261">
        <f>IF('1-2．事業モデル'!$D46="変動",D$13*'1-2．事業モデル'!$F46,'1-2．事業モデル'!$E46)</f>
        <v>0</v>
      </c>
      <c r="E33" s="261">
        <f>IF('1-2．事業モデル'!$D46="変動",E$13*'1-2．事業モデル'!$F46,'1-2．事業モデル'!$E46)</f>
        <v>0</v>
      </c>
      <c r="F33" s="261">
        <f>IF('1-2．事業モデル'!$D46="変動",F$13*'1-2．事業モデル'!$F46,'1-2．事業モデル'!$E46)</f>
        <v>0</v>
      </c>
      <c r="G33" s="261">
        <f>IF('1-2．事業モデル'!$D46="変動",G$13*'1-2．事業モデル'!$F46,'1-2．事業モデル'!$E46)</f>
        <v>0</v>
      </c>
      <c r="H33" s="261">
        <f>IF('1-2．事業モデル'!$D46="変動",H$13*'1-2．事業モデル'!$F46,'1-2．事業モデル'!$E46)</f>
        <v>0</v>
      </c>
      <c r="I33" s="261">
        <f>IF('1-2．事業モデル'!$D46="変動",I$13*'1-2．事業モデル'!$F46,'1-2．事業モデル'!$E46)</f>
        <v>0</v>
      </c>
      <c r="J33" s="261">
        <f>IF('1-2．事業モデル'!$D46="変動",J$13*'1-2．事業モデル'!$F46,'1-2．事業モデル'!$E46)</f>
        <v>0</v>
      </c>
      <c r="K33" s="261">
        <f>IF('1-2．事業モデル'!$D46="変動",K$13*'1-2．事業モデル'!$F46,'1-2．事業モデル'!$E46)</f>
        <v>0</v>
      </c>
      <c r="L33" s="261">
        <f>IF('1-2．事業モデル'!$D46="変動",L$13*'1-2．事業モデル'!$F46,'1-2．事業モデル'!$E46)</f>
        <v>0</v>
      </c>
      <c r="M33" s="261">
        <f>IF('1-2．事業モデル'!$D46="変動",M$13*'1-2．事業モデル'!$F46,'1-2．事業モデル'!$E46)</f>
        <v>0</v>
      </c>
      <c r="N33" s="467">
        <f>IF('1-2．事業モデル'!$D46="変動",N$13*'1-2．事業モデル'!$F46,'1-2．事業モデル'!$E46)</f>
        <v>0</v>
      </c>
      <c r="O33" s="477">
        <f t="shared" si="3"/>
        <v>0</v>
      </c>
    </row>
    <row r="34" spans="1:15">
      <c r="A34" s="426"/>
      <c r="B34" s="421" t="s">
        <v>119</v>
      </c>
      <c r="C34" s="261" t="e">
        <f>IF('1-2．事業モデル'!$D47="変動",C$13*'1-2．事業モデル'!$F47,'1-2．事業モデル'!$E47)</f>
        <v>#DIV/0!</v>
      </c>
      <c r="D34" s="261" t="e">
        <f>IF('1-2．事業モデル'!$D47="変動",D$13*'1-2．事業モデル'!$F47,'1-2．事業モデル'!$E47)</f>
        <v>#DIV/0!</v>
      </c>
      <c r="E34" s="261" t="e">
        <f>IF('1-2．事業モデル'!$D47="変動",E$13*'1-2．事業モデル'!$F47,'1-2．事業モデル'!$E47)</f>
        <v>#DIV/0!</v>
      </c>
      <c r="F34" s="261" t="e">
        <f>IF('1-2．事業モデル'!$D47="変動",F$13*'1-2．事業モデル'!$F47,'1-2．事業モデル'!$E47)</f>
        <v>#DIV/0!</v>
      </c>
      <c r="G34" s="261" t="e">
        <f>IF('1-2．事業モデル'!$D47="変動",G$13*'1-2．事業モデル'!$F47,'1-2．事業モデル'!$E47)</f>
        <v>#DIV/0!</v>
      </c>
      <c r="H34" s="261" t="e">
        <f>IF('1-2．事業モデル'!$D47="変動",H$13*'1-2．事業モデル'!$F47,'1-2．事業モデル'!$E47)</f>
        <v>#DIV/0!</v>
      </c>
      <c r="I34" s="261" t="e">
        <f>IF('1-2．事業モデル'!$D47="変動",I$13*'1-2．事業モデル'!$F47,'1-2．事業モデル'!$E47)</f>
        <v>#DIV/0!</v>
      </c>
      <c r="J34" s="261" t="e">
        <f>IF('1-2．事業モデル'!$D47="変動",J$13*'1-2．事業モデル'!$F47,'1-2．事業モデル'!$E47)</f>
        <v>#DIV/0!</v>
      </c>
      <c r="K34" s="261" t="e">
        <f>IF('1-2．事業モデル'!$D47="変動",K$13*'1-2．事業モデル'!$F47,'1-2．事業モデル'!$E47)</f>
        <v>#DIV/0!</v>
      </c>
      <c r="L34" s="261" t="e">
        <f>IF('1-2．事業モデル'!$D47="変動",L$13*'1-2．事業モデル'!$F47,'1-2．事業モデル'!$E47)</f>
        <v>#DIV/0!</v>
      </c>
      <c r="M34" s="261" t="e">
        <f>IF('1-2．事業モデル'!$D47="変動",M$13*'1-2．事業モデル'!$F47,'1-2．事業モデル'!$E47)</f>
        <v>#DIV/0!</v>
      </c>
      <c r="N34" s="467" t="e">
        <f>IF('1-2．事業モデル'!$D47="変動",N$13*'1-2．事業モデル'!$F47,'1-2．事業モデル'!$E47)</f>
        <v>#DIV/0!</v>
      </c>
      <c r="O34" s="477" t="e">
        <f t="shared" si="3"/>
        <v>#DIV/0!</v>
      </c>
    </row>
    <row r="35" spans="1:15">
      <c r="A35" s="426"/>
      <c r="B35" s="421" t="s">
        <v>118</v>
      </c>
      <c r="C35" s="261" t="e">
        <f>IF('1-2．事業モデル'!$D48="変動",C$13*'1-2．事業モデル'!$F48,'1-2．事業モデル'!$E48)</f>
        <v>#DIV/0!</v>
      </c>
      <c r="D35" s="261" t="e">
        <f>IF('1-2．事業モデル'!$D48="変動",D$13*'1-2．事業モデル'!$F48,'1-2．事業モデル'!$E48)</f>
        <v>#DIV/0!</v>
      </c>
      <c r="E35" s="261" t="e">
        <f>IF('1-2．事業モデル'!$D48="変動",E$13*'1-2．事業モデル'!$F48,'1-2．事業モデル'!$E48)</f>
        <v>#DIV/0!</v>
      </c>
      <c r="F35" s="261" t="e">
        <f>IF('1-2．事業モデル'!$D48="変動",F$13*'1-2．事業モデル'!$F48,'1-2．事業モデル'!$E48)</f>
        <v>#DIV/0!</v>
      </c>
      <c r="G35" s="261" t="e">
        <f>IF('1-2．事業モデル'!$D48="変動",G$13*'1-2．事業モデル'!$F48,'1-2．事業モデル'!$E48)</f>
        <v>#DIV/0!</v>
      </c>
      <c r="H35" s="261" t="e">
        <f>IF('1-2．事業モデル'!$D48="変動",H$13*'1-2．事業モデル'!$F48,'1-2．事業モデル'!$E48)</f>
        <v>#DIV/0!</v>
      </c>
      <c r="I35" s="261" t="e">
        <f>IF('1-2．事業モデル'!$D48="変動",I$13*'1-2．事業モデル'!$F48,'1-2．事業モデル'!$E48)</f>
        <v>#DIV/0!</v>
      </c>
      <c r="J35" s="261" t="e">
        <f>IF('1-2．事業モデル'!$D48="変動",J$13*'1-2．事業モデル'!$F48,'1-2．事業モデル'!$E48)</f>
        <v>#DIV/0!</v>
      </c>
      <c r="K35" s="261" t="e">
        <f>IF('1-2．事業モデル'!$D48="変動",K$13*'1-2．事業モデル'!$F48,'1-2．事業モデル'!$E48)</f>
        <v>#DIV/0!</v>
      </c>
      <c r="L35" s="261" t="e">
        <f>IF('1-2．事業モデル'!$D48="変動",L$13*'1-2．事業モデル'!$F48,'1-2．事業モデル'!$E48)</f>
        <v>#DIV/0!</v>
      </c>
      <c r="M35" s="261" t="e">
        <f>IF('1-2．事業モデル'!$D48="変動",M$13*'1-2．事業モデル'!$F48,'1-2．事業モデル'!$E48)</f>
        <v>#DIV/0!</v>
      </c>
      <c r="N35" s="467" t="e">
        <f>IF('1-2．事業モデル'!$D48="変動",N$13*'1-2．事業モデル'!$F48,'1-2．事業モデル'!$E48)</f>
        <v>#DIV/0!</v>
      </c>
      <c r="O35" s="477" t="e">
        <f t="shared" si="3"/>
        <v>#DIV/0!</v>
      </c>
    </row>
    <row r="36" spans="1:15">
      <c r="A36" s="426"/>
      <c r="B36" s="421" t="s">
        <v>96</v>
      </c>
      <c r="C36" s="261" t="e">
        <f>IF('1-2．事業モデル'!$D49="変動",C$13*'1-2．事業モデル'!$F49,'1-2．事業モデル'!$E49)</f>
        <v>#DIV/0!</v>
      </c>
      <c r="D36" s="261" t="e">
        <f>IF('1-2．事業モデル'!$D49="変動",D$13*'1-2．事業モデル'!$F49,'1-2．事業モデル'!$E49)</f>
        <v>#DIV/0!</v>
      </c>
      <c r="E36" s="261" t="e">
        <f>IF('1-2．事業モデル'!$D49="変動",E$13*'1-2．事業モデル'!$F49,'1-2．事業モデル'!$E49)</f>
        <v>#DIV/0!</v>
      </c>
      <c r="F36" s="261" t="e">
        <f>IF('1-2．事業モデル'!$D49="変動",F$13*'1-2．事業モデル'!$F49,'1-2．事業モデル'!$E49)</f>
        <v>#DIV/0!</v>
      </c>
      <c r="G36" s="261" t="e">
        <f>IF('1-2．事業モデル'!$D49="変動",G$13*'1-2．事業モデル'!$F49,'1-2．事業モデル'!$E49)</f>
        <v>#DIV/0!</v>
      </c>
      <c r="H36" s="261" t="e">
        <f>IF('1-2．事業モデル'!$D49="変動",H$13*'1-2．事業モデル'!$F49,'1-2．事業モデル'!$E49)</f>
        <v>#DIV/0!</v>
      </c>
      <c r="I36" s="261" t="e">
        <f>IF('1-2．事業モデル'!$D49="変動",I$13*'1-2．事業モデル'!$F49,'1-2．事業モデル'!$E49)</f>
        <v>#DIV/0!</v>
      </c>
      <c r="J36" s="261" t="e">
        <f>IF('1-2．事業モデル'!$D49="変動",J$13*'1-2．事業モデル'!$F49,'1-2．事業モデル'!$E49)</f>
        <v>#DIV/0!</v>
      </c>
      <c r="K36" s="261" t="e">
        <f>IF('1-2．事業モデル'!$D49="変動",K$13*'1-2．事業モデル'!$F49,'1-2．事業モデル'!$E49)</f>
        <v>#DIV/0!</v>
      </c>
      <c r="L36" s="261" t="e">
        <f>IF('1-2．事業モデル'!$D49="変動",L$13*'1-2．事業モデル'!$F49,'1-2．事業モデル'!$E49)</f>
        <v>#DIV/0!</v>
      </c>
      <c r="M36" s="261" t="e">
        <f>IF('1-2．事業モデル'!$D49="変動",M$13*'1-2．事業モデル'!$F49,'1-2．事業モデル'!$E49)</f>
        <v>#DIV/0!</v>
      </c>
      <c r="N36" s="467" t="e">
        <f>IF('1-2．事業モデル'!$D49="変動",N$13*'1-2．事業モデル'!$F49,'1-2．事業モデル'!$E49)</f>
        <v>#DIV/0!</v>
      </c>
      <c r="O36" s="477" t="e">
        <f t="shared" si="3"/>
        <v>#DIV/0!</v>
      </c>
    </row>
    <row r="37" spans="1:15">
      <c r="A37" s="423" t="s">
        <v>112</v>
      </c>
      <c r="B37" s="424"/>
      <c r="C37" s="435" t="e">
        <f>SUM(C38:C42)</f>
        <v>#DIV/0!</v>
      </c>
      <c r="D37" s="435" t="e">
        <f t="shared" ref="D37:N37" si="8">SUM(D38:D42)</f>
        <v>#DIV/0!</v>
      </c>
      <c r="E37" s="435" t="e">
        <f t="shared" si="8"/>
        <v>#DIV/0!</v>
      </c>
      <c r="F37" s="435" t="e">
        <f t="shared" si="8"/>
        <v>#DIV/0!</v>
      </c>
      <c r="G37" s="435" t="e">
        <f t="shared" si="8"/>
        <v>#DIV/0!</v>
      </c>
      <c r="H37" s="435" t="e">
        <f t="shared" si="8"/>
        <v>#DIV/0!</v>
      </c>
      <c r="I37" s="435" t="e">
        <f t="shared" si="8"/>
        <v>#DIV/0!</v>
      </c>
      <c r="J37" s="435" t="e">
        <f t="shared" si="8"/>
        <v>#DIV/0!</v>
      </c>
      <c r="K37" s="435" t="e">
        <f t="shared" si="8"/>
        <v>#DIV/0!</v>
      </c>
      <c r="L37" s="435" t="e">
        <f t="shared" si="8"/>
        <v>#DIV/0!</v>
      </c>
      <c r="M37" s="435" t="e">
        <f t="shared" si="8"/>
        <v>#DIV/0!</v>
      </c>
      <c r="N37" s="468" t="e">
        <f t="shared" si="8"/>
        <v>#DIV/0!</v>
      </c>
      <c r="O37" s="478" t="e">
        <f t="shared" si="3"/>
        <v>#DIV/0!</v>
      </c>
    </row>
    <row r="38" spans="1:15">
      <c r="A38" s="426"/>
      <c r="B38" s="421" t="s">
        <v>113</v>
      </c>
      <c r="C38" s="261" t="e">
        <f>IF('1-2．事業モデル'!$D52="変動",C$13*'1-2．事業モデル'!$F52,'1-2．事業モデル'!$E52)</f>
        <v>#DIV/0!</v>
      </c>
      <c r="D38" s="261" t="e">
        <f>IF('1-2．事業モデル'!$D52="変動",D$13*'1-2．事業モデル'!$F52,'1-2．事業モデル'!$E52)</f>
        <v>#DIV/0!</v>
      </c>
      <c r="E38" s="261" t="e">
        <f>IF('1-2．事業モデル'!$D52="変動",E$13*'1-2．事業モデル'!$F52,'1-2．事業モデル'!$E52)</f>
        <v>#DIV/0!</v>
      </c>
      <c r="F38" s="261" t="e">
        <f>IF('1-2．事業モデル'!$D52="変動",F$13*'1-2．事業モデル'!$F52,'1-2．事業モデル'!$E52)</f>
        <v>#DIV/0!</v>
      </c>
      <c r="G38" s="261" t="e">
        <f>IF('1-2．事業モデル'!$D52="変動",G$13*'1-2．事業モデル'!$F52,'1-2．事業モデル'!$E52)</f>
        <v>#DIV/0!</v>
      </c>
      <c r="H38" s="261" t="e">
        <f>IF('1-2．事業モデル'!$D52="変動",H$13*'1-2．事業モデル'!$F52,'1-2．事業モデル'!$E52)</f>
        <v>#DIV/0!</v>
      </c>
      <c r="I38" s="261" t="e">
        <f>IF('1-2．事業モデル'!$D52="変動",I$13*'1-2．事業モデル'!$F52,'1-2．事業モデル'!$E52)</f>
        <v>#DIV/0!</v>
      </c>
      <c r="J38" s="261" t="e">
        <f>IF('1-2．事業モデル'!$D52="変動",J$13*'1-2．事業モデル'!$F52,'1-2．事業モデル'!$E52)</f>
        <v>#DIV/0!</v>
      </c>
      <c r="K38" s="261" t="e">
        <f>IF('1-2．事業モデル'!$D52="変動",K$13*'1-2．事業モデル'!$F52,'1-2．事業モデル'!$E52)</f>
        <v>#DIV/0!</v>
      </c>
      <c r="L38" s="261" t="e">
        <f>IF('1-2．事業モデル'!$D52="変動",L$13*'1-2．事業モデル'!$F52,'1-2．事業モデル'!$E52)</f>
        <v>#DIV/0!</v>
      </c>
      <c r="M38" s="261" t="e">
        <f>IF('1-2．事業モデル'!$D52="変動",M$13*'1-2．事業モデル'!$F52,'1-2．事業モデル'!$E52)</f>
        <v>#DIV/0!</v>
      </c>
      <c r="N38" s="467" t="e">
        <f>IF('1-2．事業モデル'!$D52="変動",N$13*'1-2．事業モデル'!$F52,'1-2．事業モデル'!$E52)</f>
        <v>#DIV/0!</v>
      </c>
      <c r="O38" s="477" t="e">
        <f t="shared" si="3"/>
        <v>#DIV/0!</v>
      </c>
    </row>
    <row r="39" spans="1:15">
      <c r="A39" s="426"/>
      <c r="B39" s="421" t="s">
        <v>120</v>
      </c>
      <c r="C39" s="261" t="e">
        <f>IF('1-2．事業モデル'!$D53="変動",C$13*'1-2．事業モデル'!$F53,'1-2．事業モデル'!$E53)</f>
        <v>#DIV/0!</v>
      </c>
      <c r="D39" s="261" t="e">
        <f>IF('1-2．事業モデル'!$D53="変動",D$13*'1-2．事業モデル'!$F53,'1-2．事業モデル'!$E53)</f>
        <v>#DIV/0!</v>
      </c>
      <c r="E39" s="261" t="e">
        <f>IF('1-2．事業モデル'!$D53="変動",E$13*'1-2．事業モデル'!$F53,'1-2．事業モデル'!$E53)</f>
        <v>#DIV/0!</v>
      </c>
      <c r="F39" s="261" t="e">
        <f>IF('1-2．事業モデル'!$D53="変動",F$13*'1-2．事業モデル'!$F53,'1-2．事業モデル'!$E53)</f>
        <v>#DIV/0!</v>
      </c>
      <c r="G39" s="261" t="e">
        <f>IF('1-2．事業モデル'!$D53="変動",G$13*'1-2．事業モデル'!$F53,'1-2．事業モデル'!$E53)</f>
        <v>#DIV/0!</v>
      </c>
      <c r="H39" s="261" t="e">
        <f>IF('1-2．事業モデル'!$D53="変動",H$13*'1-2．事業モデル'!$F53,'1-2．事業モデル'!$E53)</f>
        <v>#DIV/0!</v>
      </c>
      <c r="I39" s="261" t="e">
        <f>IF('1-2．事業モデル'!$D53="変動",I$13*'1-2．事業モデル'!$F53,'1-2．事業モデル'!$E53)</f>
        <v>#DIV/0!</v>
      </c>
      <c r="J39" s="261" t="e">
        <f>IF('1-2．事業モデル'!$D53="変動",J$13*'1-2．事業モデル'!$F53,'1-2．事業モデル'!$E53)</f>
        <v>#DIV/0!</v>
      </c>
      <c r="K39" s="261" t="e">
        <f>IF('1-2．事業モデル'!$D53="変動",K$13*'1-2．事業モデル'!$F53,'1-2．事業モデル'!$E53)</f>
        <v>#DIV/0!</v>
      </c>
      <c r="L39" s="261" t="e">
        <f>IF('1-2．事業モデル'!$D53="変動",L$13*'1-2．事業モデル'!$F53,'1-2．事業モデル'!$E53)</f>
        <v>#DIV/0!</v>
      </c>
      <c r="M39" s="261" t="e">
        <f>IF('1-2．事業モデル'!$D53="変動",M$13*'1-2．事業モデル'!$F53,'1-2．事業モデル'!$E53)</f>
        <v>#DIV/0!</v>
      </c>
      <c r="N39" s="467" t="e">
        <f>IF('1-2．事業モデル'!$D53="変動",N$13*'1-2．事業モデル'!$F53,'1-2．事業モデル'!$E53)</f>
        <v>#DIV/0!</v>
      </c>
      <c r="O39" s="477" t="e">
        <f t="shared" si="3"/>
        <v>#DIV/0!</v>
      </c>
    </row>
    <row r="40" spans="1:15">
      <c r="A40" s="426"/>
      <c r="B40" s="421" t="s">
        <v>114</v>
      </c>
      <c r="C40" s="261">
        <f>IF('1-2．事業モデル'!$D54="変動",C$13*'1-2．事業モデル'!$F54,'1-2．事業モデル'!$E54)</f>
        <v>0</v>
      </c>
      <c r="D40" s="261">
        <f>IF('1-2．事業モデル'!$D54="変動",D$13*'1-2．事業モデル'!$F54,'1-2．事業モデル'!$E54)</f>
        <v>0</v>
      </c>
      <c r="E40" s="261">
        <f>IF('1-2．事業モデル'!$D54="変動",E$13*'1-2．事業モデル'!$F54,'1-2．事業モデル'!$E54)</f>
        <v>0</v>
      </c>
      <c r="F40" s="261">
        <f>IF('1-2．事業モデル'!$D54="変動",F$13*'1-2．事業モデル'!$F54,'1-2．事業モデル'!$E54)</f>
        <v>0</v>
      </c>
      <c r="G40" s="261">
        <f>IF('1-2．事業モデル'!$D54="変動",G$13*'1-2．事業モデル'!$F54,'1-2．事業モデル'!$E54)</f>
        <v>0</v>
      </c>
      <c r="H40" s="261">
        <f>IF('1-2．事業モデル'!$D54="変動",H$13*'1-2．事業モデル'!$F54,'1-2．事業モデル'!$E54)</f>
        <v>0</v>
      </c>
      <c r="I40" s="261">
        <f>IF('1-2．事業モデル'!$D54="変動",I$13*'1-2．事業モデル'!$F54,'1-2．事業モデル'!$E54)</f>
        <v>0</v>
      </c>
      <c r="J40" s="261">
        <f>IF('1-2．事業モデル'!$D54="変動",J$13*'1-2．事業モデル'!$F54,'1-2．事業モデル'!$E54)</f>
        <v>0</v>
      </c>
      <c r="K40" s="261">
        <f>IF('1-2．事業モデル'!$D54="変動",K$13*'1-2．事業モデル'!$F54,'1-2．事業モデル'!$E54)</f>
        <v>0</v>
      </c>
      <c r="L40" s="261">
        <f>IF('1-2．事業モデル'!$D54="変動",L$13*'1-2．事業モデル'!$F54,'1-2．事業モデル'!$E54)</f>
        <v>0</v>
      </c>
      <c r="M40" s="261">
        <f>IF('1-2．事業モデル'!$D54="変動",M$13*'1-2．事業モデル'!$F54,'1-2．事業モデル'!$E54)</f>
        <v>0</v>
      </c>
      <c r="N40" s="467">
        <f>IF('1-2．事業モデル'!$D54="変動",N$13*'1-2．事業モデル'!$F54,'1-2．事業モデル'!$E54)</f>
        <v>0</v>
      </c>
      <c r="O40" s="477">
        <f t="shared" si="3"/>
        <v>0</v>
      </c>
    </row>
    <row r="41" spans="1:15">
      <c r="A41" s="426"/>
      <c r="B41" s="421" t="s">
        <v>289</v>
      </c>
      <c r="C41" s="261">
        <f>IF('1-2．事業モデル'!$D55="変動",C$13*'1-2．事業モデル'!$F55,'1-2．事業モデル'!$E55)</f>
        <v>0</v>
      </c>
      <c r="D41" s="261">
        <f>IF('1-2．事業モデル'!$D55="変動",D$13*'1-2．事業モデル'!$F55,'1-2．事業モデル'!$E55)</f>
        <v>0</v>
      </c>
      <c r="E41" s="261">
        <f>IF('1-2．事業モデル'!$D55="変動",E$13*'1-2．事業モデル'!$F55,'1-2．事業モデル'!$E55)</f>
        <v>0</v>
      </c>
      <c r="F41" s="261">
        <f>IF('1-2．事業モデル'!$D55="変動",F$13*'1-2．事業モデル'!$F55,'1-2．事業モデル'!$E55)</f>
        <v>0</v>
      </c>
      <c r="G41" s="261">
        <f>IF('1-2．事業モデル'!$D55="変動",G$13*'1-2．事業モデル'!$F55,'1-2．事業モデル'!$E55)</f>
        <v>0</v>
      </c>
      <c r="H41" s="261">
        <f>IF('1-2．事業モデル'!$D55="変動",H$13*'1-2．事業モデル'!$F55,'1-2．事業モデル'!$E55)</f>
        <v>0</v>
      </c>
      <c r="I41" s="261">
        <f>IF('1-2．事業モデル'!$D55="変動",I$13*'1-2．事業モデル'!$F55,'1-2．事業モデル'!$E55)</f>
        <v>0</v>
      </c>
      <c r="J41" s="261">
        <f>IF('1-2．事業モデル'!$D55="変動",J$13*'1-2．事業モデル'!$F55,'1-2．事業モデル'!$E55)</f>
        <v>0</v>
      </c>
      <c r="K41" s="261">
        <f>IF('1-2．事業モデル'!$D55="変動",K$13*'1-2．事業モデル'!$F55,'1-2．事業モデル'!$E55)</f>
        <v>0</v>
      </c>
      <c r="L41" s="261">
        <f>IF('1-2．事業モデル'!$D55="変動",L$13*'1-2．事業モデル'!$F55,'1-2．事業モデル'!$E55)</f>
        <v>0</v>
      </c>
      <c r="M41" s="261">
        <f>IF('1-2．事業モデル'!$D55="変動",M$13*'1-2．事業モデル'!$F55,'1-2．事業モデル'!$E55)</f>
        <v>0</v>
      </c>
      <c r="N41" s="467">
        <f>IF('1-2．事業モデル'!$D55="変動",N$13*'1-2．事業モデル'!$F55,'1-2．事業モデル'!$E55)</f>
        <v>0</v>
      </c>
      <c r="O41" s="477">
        <f t="shared" si="3"/>
        <v>0</v>
      </c>
    </row>
    <row r="42" spans="1:15">
      <c r="A42" s="426"/>
      <c r="B42" s="421" t="s">
        <v>112</v>
      </c>
      <c r="C42" s="261">
        <f>IF('1-2．事業モデル'!$D56="変動",C$13*'1-2．事業モデル'!$F56,'1-2．事業モデル'!$E56)</f>
        <v>0</v>
      </c>
      <c r="D42" s="261">
        <f>IF('1-2．事業モデル'!$D56="変動",D$13*'1-2．事業モデル'!$F56,'1-2．事業モデル'!$E56)</f>
        <v>0</v>
      </c>
      <c r="E42" s="261">
        <f>IF('1-2．事業モデル'!$D56="変動",E$13*'1-2．事業モデル'!$F56,'1-2．事業モデル'!$E56)</f>
        <v>0</v>
      </c>
      <c r="F42" s="261">
        <f>IF('1-2．事業モデル'!$D56="変動",F$13*'1-2．事業モデル'!$F56,'1-2．事業モデル'!$E56)</f>
        <v>0</v>
      </c>
      <c r="G42" s="261">
        <f>IF('1-2．事業モデル'!$D56="変動",G$13*'1-2．事業モデル'!$F56,'1-2．事業モデル'!$E56)</f>
        <v>0</v>
      </c>
      <c r="H42" s="261">
        <f>IF('1-2．事業モデル'!$D56="変動",H$13*'1-2．事業モデル'!$F56,'1-2．事業モデル'!$E56)</f>
        <v>0</v>
      </c>
      <c r="I42" s="261">
        <f>IF('1-2．事業モデル'!$D56="変動",I$13*'1-2．事業モデル'!$F56,'1-2．事業モデル'!$E56)</f>
        <v>0</v>
      </c>
      <c r="J42" s="261">
        <f>IF('1-2．事業モデル'!$D56="変動",J$13*'1-2．事業モデル'!$F56,'1-2．事業モデル'!$E56)</f>
        <v>0</v>
      </c>
      <c r="K42" s="261">
        <f>IF('1-2．事業モデル'!$D56="変動",K$13*'1-2．事業モデル'!$F56,'1-2．事業モデル'!$E56)</f>
        <v>0</v>
      </c>
      <c r="L42" s="261">
        <f>IF('1-2．事業モデル'!$D56="変動",L$13*'1-2．事業モデル'!$F56,'1-2．事業モデル'!$E56)</f>
        <v>0</v>
      </c>
      <c r="M42" s="261">
        <f>IF('1-2．事業モデル'!$D56="変動",M$13*'1-2．事業モデル'!$F56,'1-2．事業モデル'!$E56)</f>
        <v>0</v>
      </c>
      <c r="N42" s="467">
        <f>IF('1-2．事業モデル'!$D56="変動",N$13*'1-2．事業モデル'!$F56,'1-2．事業モデル'!$E56)</f>
        <v>0</v>
      </c>
      <c r="O42" s="477">
        <f t="shared" si="3"/>
        <v>0</v>
      </c>
    </row>
    <row r="43" spans="1:15" ht="15" thickBot="1">
      <c r="A43" s="423" t="s">
        <v>59</v>
      </c>
      <c r="B43" s="428"/>
      <c r="C43" s="436">
        <f>'2.投資計画'!$L$4</f>
        <v>0</v>
      </c>
      <c r="D43" s="436">
        <f>'2.投資計画'!$L$4</f>
        <v>0</v>
      </c>
      <c r="E43" s="436">
        <f>'2.投資計画'!$L$4</f>
        <v>0</v>
      </c>
      <c r="F43" s="436">
        <f>'2.投資計画'!$L$4</f>
        <v>0</v>
      </c>
      <c r="G43" s="436">
        <f>'2.投資計画'!$L$4</f>
        <v>0</v>
      </c>
      <c r="H43" s="436">
        <f>'2.投資計画'!$L$4</f>
        <v>0</v>
      </c>
      <c r="I43" s="436">
        <f>'2.投資計画'!$L$4</f>
        <v>0</v>
      </c>
      <c r="J43" s="436">
        <f>'2.投資計画'!$L$4</f>
        <v>0</v>
      </c>
      <c r="K43" s="436">
        <f>'2.投資計画'!$L$4</f>
        <v>0</v>
      </c>
      <c r="L43" s="436">
        <f>'2.投資計画'!$L$4</f>
        <v>0</v>
      </c>
      <c r="M43" s="436">
        <f>'2.投資計画'!$L$4</f>
        <v>0</v>
      </c>
      <c r="N43" s="469">
        <f>'2.投資計画'!$L$4</f>
        <v>0</v>
      </c>
      <c r="O43" s="479">
        <f t="shared" si="3"/>
        <v>0</v>
      </c>
    </row>
    <row r="44" spans="1:15" ht="15" thickBot="1">
      <c r="A44" s="854" t="s">
        <v>123</v>
      </c>
      <c r="B44" s="855"/>
      <c r="C44" s="432" t="e">
        <f>C13-C14-C17-C23-C26-C30-C37-C43</f>
        <v>#DIV/0!</v>
      </c>
      <c r="D44" s="432" t="e">
        <f t="shared" ref="D44:N44" si="9">D13-D14-D17-D23-D26-D30-D37-D43</f>
        <v>#DIV/0!</v>
      </c>
      <c r="E44" s="432" t="e">
        <f t="shared" si="9"/>
        <v>#DIV/0!</v>
      </c>
      <c r="F44" s="432" t="e">
        <f t="shared" si="9"/>
        <v>#DIV/0!</v>
      </c>
      <c r="G44" s="432" t="e">
        <f t="shared" si="9"/>
        <v>#DIV/0!</v>
      </c>
      <c r="H44" s="432" t="e">
        <f t="shared" si="9"/>
        <v>#DIV/0!</v>
      </c>
      <c r="I44" s="432" t="e">
        <f t="shared" si="9"/>
        <v>#DIV/0!</v>
      </c>
      <c r="J44" s="432" t="e">
        <f t="shared" si="9"/>
        <v>#DIV/0!</v>
      </c>
      <c r="K44" s="432" t="e">
        <f t="shared" si="9"/>
        <v>#DIV/0!</v>
      </c>
      <c r="L44" s="432" t="e">
        <f t="shared" si="9"/>
        <v>#DIV/0!</v>
      </c>
      <c r="M44" s="432" t="e">
        <f t="shared" si="9"/>
        <v>#DIV/0!</v>
      </c>
      <c r="N44" s="470" t="e">
        <f t="shared" si="9"/>
        <v>#DIV/0!</v>
      </c>
      <c r="O44" s="484" t="e">
        <f t="shared" si="3"/>
        <v>#DIV/0!</v>
      </c>
    </row>
    <row r="45" spans="1:15" ht="15" thickBot="1">
      <c r="A45" s="419" t="s">
        <v>60</v>
      </c>
      <c r="B45" s="429"/>
      <c r="C45" s="324">
        <f>'4.返済計画表'!R13</f>
        <v>0</v>
      </c>
      <c r="D45" s="324">
        <f>'4.返済計画表'!R14</f>
        <v>0</v>
      </c>
      <c r="E45" s="324">
        <f>'4.返済計画表'!R15</f>
        <v>0</v>
      </c>
      <c r="F45" s="324">
        <f>'4.返済計画表'!R16</f>
        <v>0</v>
      </c>
      <c r="G45" s="324">
        <f>'4.返済計画表'!R17</f>
        <v>0</v>
      </c>
      <c r="H45" s="324">
        <f>'4.返済計画表'!R18</f>
        <v>0</v>
      </c>
      <c r="I45" s="324">
        <f>'4.返済計画表'!R19</f>
        <v>0</v>
      </c>
      <c r="J45" s="324">
        <f>'4.返済計画表'!R20</f>
        <v>0</v>
      </c>
      <c r="K45" s="324">
        <f>'4.返済計画表'!R21</f>
        <v>0</v>
      </c>
      <c r="L45" s="324">
        <f>'4.返済計画表'!R22</f>
        <v>0</v>
      </c>
      <c r="M45" s="324">
        <f>'4.返済計画表'!R23</f>
        <v>0</v>
      </c>
      <c r="N45" s="471">
        <f>'4.返済計画表'!R24</f>
        <v>0</v>
      </c>
      <c r="O45" s="485">
        <f t="shared" si="3"/>
        <v>0</v>
      </c>
    </row>
    <row r="46" spans="1:15" ht="15" thickBot="1">
      <c r="A46" s="430" t="s">
        <v>125</v>
      </c>
      <c r="B46" s="431"/>
      <c r="C46" s="432" t="e">
        <f t="shared" ref="C46:N46" si="10">C44-C45</f>
        <v>#DIV/0!</v>
      </c>
      <c r="D46" s="432" t="e">
        <f t="shared" si="10"/>
        <v>#DIV/0!</v>
      </c>
      <c r="E46" s="432" t="e">
        <f t="shared" si="10"/>
        <v>#DIV/0!</v>
      </c>
      <c r="F46" s="432" t="e">
        <f t="shared" si="10"/>
        <v>#DIV/0!</v>
      </c>
      <c r="G46" s="432" t="e">
        <f t="shared" si="10"/>
        <v>#DIV/0!</v>
      </c>
      <c r="H46" s="432" t="e">
        <f t="shared" si="10"/>
        <v>#DIV/0!</v>
      </c>
      <c r="I46" s="432" t="e">
        <f t="shared" si="10"/>
        <v>#DIV/0!</v>
      </c>
      <c r="J46" s="432" t="e">
        <f t="shared" si="10"/>
        <v>#DIV/0!</v>
      </c>
      <c r="K46" s="432" t="e">
        <f t="shared" si="10"/>
        <v>#DIV/0!</v>
      </c>
      <c r="L46" s="432" t="e">
        <f t="shared" si="10"/>
        <v>#DIV/0!</v>
      </c>
      <c r="M46" s="432" t="e">
        <f t="shared" si="10"/>
        <v>#DIV/0!</v>
      </c>
      <c r="N46" s="470" t="e">
        <f t="shared" si="10"/>
        <v>#DIV/0!</v>
      </c>
      <c r="O46" s="481" t="e">
        <f t="shared" si="3"/>
        <v>#DIV/0!</v>
      </c>
    </row>
    <row r="47" spans="1:15">
      <c r="A47" s="325"/>
      <c r="B47" s="325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475"/>
    </row>
    <row r="48" spans="1:15" ht="15" thickBot="1">
      <c r="A48" s="313" t="s">
        <v>149</v>
      </c>
      <c r="B48" s="321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475"/>
    </row>
    <row r="49" spans="1:15">
      <c r="A49" s="838" t="s">
        <v>150</v>
      </c>
      <c r="B49" s="839"/>
      <c r="C49" s="328" t="e">
        <f>C46+C43</f>
        <v>#DIV/0!</v>
      </c>
      <c r="D49" s="328" t="e">
        <f t="shared" ref="D49:N49" si="11">D46+D43</f>
        <v>#DIV/0!</v>
      </c>
      <c r="E49" s="328" t="e">
        <f t="shared" si="11"/>
        <v>#DIV/0!</v>
      </c>
      <c r="F49" s="328" t="e">
        <f t="shared" si="11"/>
        <v>#DIV/0!</v>
      </c>
      <c r="G49" s="328" t="e">
        <f t="shared" si="11"/>
        <v>#DIV/0!</v>
      </c>
      <c r="H49" s="328" t="e">
        <f t="shared" si="11"/>
        <v>#DIV/0!</v>
      </c>
      <c r="I49" s="328" t="e">
        <f t="shared" si="11"/>
        <v>#DIV/0!</v>
      </c>
      <c r="J49" s="328" t="e">
        <f t="shared" si="11"/>
        <v>#DIV/0!</v>
      </c>
      <c r="K49" s="328" t="e">
        <f t="shared" si="11"/>
        <v>#DIV/0!</v>
      </c>
      <c r="L49" s="328" t="e">
        <f t="shared" si="11"/>
        <v>#DIV/0!</v>
      </c>
      <c r="M49" s="328" t="e">
        <f t="shared" si="11"/>
        <v>#DIV/0!</v>
      </c>
      <c r="N49" s="328" t="e">
        <f t="shared" si="11"/>
        <v>#DIV/0!</v>
      </c>
      <c r="O49" s="482" t="e">
        <f>ROUND(AVERAGE(C49:N49),0)</f>
        <v>#DIV/0!</v>
      </c>
    </row>
    <row r="50" spans="1:15">
      <c r="A50" s="834" t="s">
        <v>152</v>
      </c>
      <c r="B50" s="835"/>
      <c r="C50" s="312">
        <f>'4.返済計画表'!C13*-1</f>
        <v>0</v>
      </c>
      <c r="D50" s="312">
        <f>'4.返済計画表'!C14*-1</f>
        <v>0</v>
      </c>
      <c r="E50" s="312">
        <f>'4.返済計画表'!C15*-1</f>
        <v>0</v>
      </c>
      <c r="F50" s="312">
        <f>'4.返済計画表'!C16*-1</f>
        <v>0</v>
      </c>
      <c r="G50" s="312">
        <f>'4.返済計画表'!C17*-1</f>
        <v>0</v>
      </c>
      <c r="H50" s="312">
        <f>'4.返済計画表'!C18*-1</f>
        <v>0</v>
      </c>
      <c r="I50" s="312">
        <f>'4.返済計画表'!C19*-1</f>
        <v>0</v>
      </c>
      <c r="J50" s="312">
        <f>'4.返済計画表'!C20*-1</f>
        <v>0</v>
      </c>
      <c r="K50" s="312">
        <f>'4.返済計画表'!C21*-1</f>
        <v>0</v>
      </c>
      <c r="L50" s="312">
        <f>'4.返済計画表'!C22*-1</f>
        <v>0</v>
      </c>
      <c r="M50" s="312">
        <f>'4.返済計画表'!C23*-1</f>
        <v>0</v>
      </c>
      <c r="N50" s="472">
        <f>'4.返済計画表'!C24*-1</f>
        <v>0</v>
      </c>
      <c r="O50" s="486">
        <f>ROUND(AVERAGE(C50:N50),0)</f>
        <v>0</v>
      </c>
    </row>
    <row r="51" spans="1:15" ht="15" thickBot="1">
      <c r="A51" s="832" t="s">
        <v>151</v>
      </c>
      <c r="B51" s="833"/>
      <c r="C51" s="323" t="e">
        <f t="shared" ref="C51:N51" si="12">C49+C50</f>
        <v>#DIV/0!</v>
      </c>
      <c r="D51" s="323" t="e">
        <f t="shared" si="12"/>
        <v>#DIV/0!</v>
      </c>
      <c r="E51" s="323" t="e">
        <f t="shared" si="12"/>
        <v>#DIV/0!</v>
      </c>
      <c r="F51" s="323" t="e">
        <f t="shared" si="12"/>
        <v>#DIV/0!</v>
      </c>
      <c r="G51" s="323" t="e">
        <f t="shared" si="12"/>
        <v>#DIV/0!</v>
      </c>
      <c r="H51" s="323" t="e">
        <f t="shared" si="12"/>
        <v>#DIV/0!</v>
      </c>
      <c r="I51" s="323" t="e">
        <f t="shared" si="12"/>
        <v>#DIV/0!</v>
      </c>
      <c r="J51" s="323" t="e">
        <f t="shared" si="12"/>
        <v>#DIV/0!</v>
      </c>
      <c r="K51" s="323" t="e">
        <f t="shared" si="12"/>
        <v>#DIV/0!</v>
      </c>
      <c r="L51" s="323" t="e">
        <f t="shared" si="12"/>
        <v>#DIV/0!</v>
      </c>
      <c r="M51" s="323" t="e">
        <f t="shared" si="12"/>
        <v>#DIV/0!</v>
      </c>
      <c r="N51" s="473" t="e">
        <f t="shared" si="12"/>
        <v>#DIV/0!</v>
      </c>
      <c r="O51" s="480" t="e">
        <f>ROUND(AVERAGE(C51:N51),0)</f>
        <v>#DIV/0!</v>
      </c>
    </row>
    <row r="52" spans="1:15" s="519" customFormat="1" ht="15" thickBot="1">
      <c r="A52" s="516"/>
      <c r="B52" s="516"/>
      <c r="C52" s="517"/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517"/>
      <c r="O52" s="518"/>
    </row>
    <row r="53" spans="1:15" ht="14.25" customHeight="1" thickBot="1">
      <c r="A53" s="864" t="s">
        <v>239</v>
      </c>
      <c r="B53" s="865"/>
      <c r="C53" s="323" t="e">
        <f>'3.資金調達計画'!D9+C51</f>
        <v>#DIV/0!</v>
      </c>
      <c r="D53" s="323" t="e">
        <f>D51+C53</f>
        <v>#DIV/0!</v>
      </c>
      <c r="E53" s="323" t="e">
        <f t="shared" ref="E53:N53" si="13">E51+D53</f>
        <v>#DIV/0!</v>
      </c>
      <c r="F53" s="323" t="e">
        <f t="shared" si="13"/>
        <v>#DIV/0!</v>
      </c>
      <c r="G53" s="323" t="e">
        <f t="shared" si="13"/>
        <v>#DIV/0!</v>
      </c>
      <c r="H53" s="323" t="e">
        <f t="shared" si="13"/>
        <v>#DIV/0!</v>
      </c>
      <c r="I53" s="323" t="e">
        <f t="shared" si="13"/>
        <v>#DIV/0!</v>
      </c>
      <c r="J53" s="323" t="e">
        <f t="shared" si="13"/>
        <v>#DIV/0!</v>
      </c>
      <c r="K53" s="323" t="e">
        <f t="shared" si="13"/>
        <v>#DIV/0!</v>
      </c>
      <c r="L53" s="323" t="e">
        <f t="shared" si="13"/>
        <v>#DIV/0!</v>
      </c>
      <c r="M53" s="323" t="e">
        <f t="shared" si="13"/>
        <v>#DIV/0!</v>
      </c>
      <c r="N53" s="323" t="e">
        <f t="shared" si="13"/>
        <v>#DIV/0!</v>
      </c>
      <c r="O53" s="480"/>
    </row>
  </sheetData>
  <mergeCells count="15">
    <mergeCell ref="A53:B53"/>
    <mergeCell ref="A49:B49"/>
    <mergeCell ref="A50:B50"/>
    <mergeCell ref="A51:B51"/>
    <mergeCell ref="A10:B10"/>
    <mergeCell ref="A7:B7"/>
    <mergeCell ref="A5:B5"/>
    <mergeCell ref="A44:B44"/>
    <mergeCell ref="A13:B13"/>
    <mergeCell ref="A1:O2"/>
    <mergeCell ref="A4:B4"/>
    <mergeCell ref="A6:B6"/>
    <mergeCell ref="A8:B8"/>
    <mergeCell ref="A9:B9"/>
    <mergeCell ref="A3:B3"/>
  </mergeCells>
  <phoneticPr fontId="2"/>
  <pageMargins left="0.15748031496062992" right="0.15748031496062992" top="0.98425196850393704" bottom="0.62992125984251968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0．表紙</vt:lpstr>
      <vt:lpstr>1-1．基本コンセプト</vt:lpstr>
      <vt:lpstr>1-2．事業モデル</vt:lpstr>
      <vt:lpstr>1-3．店舗イメージ</vt:lpstr>
      <vt:lpstr>2.投資計画</vt:lpstr>
      <vt:lpstr>3.資金調達計画</vt:lpstr>
      <vt:lpstr>4.返済計画表</vt:lpstr>
      <vt:lpstr>5.損益計算（好調時)</vt:lpstr>
      <vt:lpstr>5.損益計算（平常時）</vt:lpstr>
      <vt:lpstr>5.損益計算（不調時)</vt:lpstr>
      <vt:lpstr>6.中長期計画（好調時)</vt:lpstr>
      <vt:lpstr>6.中長期計画（平常時）</vt:lpstr>
      <vt:lpstr>6.中長期計画（不調時)</vt:lpstr>
      <vt:lpstr>'0．表紙'!Print_Area</vt:lpstr>
      <vt:lpstr>'1-1．基本コンセプト'!Print_Area</vt:lpstr>
      <vt:lpstr>'1-2．事業モデル'!Print_Area</vt:lpstr>
      <vt:lpstr>'1-3．店舗イメージ'!Print_Area</vt:lpstr>
      <vt:lpstr>'2.投資計画'!Print_Area</vt:lpstr>
      <vt:lpstr>'3.資金調達計画'!Print_Area</vt:lpstr>
      <vt:lpstr>'4.返済計画表'!Print_Area</vt:lpstr>
      <vt:lpstr>'5.損益計算（好調時)'!Print_Area</vt:lpstr>
      <vt:lpstr>'5.損益計算（不調時)'!Print_Area</vt:lpstr>
      <vt:lpstr>'5.損益計算（平常時）'!Print_Area</vt:lpstr>
      <vt:lpstr>'6.中長期計画（好調時)'!Print_Area</vt:lpstr>
      <vt:lpstr>'6.中長期計画（不調時)'!Print_Area</vt:lpstr>
      <vt:lpstr>'6.中長期計画（平常時）'!Print_Area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</dc:creator>
  <cp:lastModifiedBy>山口 雄二</cp:lastModifiedBy>
  <cp:lastPrinted>2012-11-26T07:48:32Z</cp:lastPrinted>
  <dcterms:created xsi:type="dcterms:W3CDTF">1997-01-08T22:48:59Z</dcterms:created>
  <dcterms:modified xsi:type="dcterms:W3CDTF">2021-01-31T07:29:56Z</dcterms:modified>
</cp:coreProperties>
</file>